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6.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7.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6420" yWindow="420" windowWidth="13680" windowHeight="6570" tabRatio="863" firstSheet="2" activeTab="2"/>
  </bookViews>
  <sheets>
    <sheet name="Balance de Metas PAI (a dicie)" sheetId="54" state="hidden" r:id="rId1"/>
    <sheet name="PUBLICACION EXTERNA" sheetId="57" state="hidden" r:id="rId2"/>
    <sheet name="Balance de Metas PAI" sheetId="9" r:id="rId3"/>
    <sheet name="Promedio procesos " sheetId="32" r:id="rId4"/>
    <sheet name="Promedio por Tipo indicador" sheetId="34" r:id="rId5"/>
    <sheet name="Por Dependencia" sheetId="51" state="hidden" r:id="rId6"/>
    <sheet name="objetivos de calidad" sheetId="56" r:id="rId7"/>
    <sheet name="%objetivos calidad" sheetId="55" state="hidden" r:id="rId8"/>
    <sheet name="Parametro Semaf Cuatrienal" sheetId="48" state="hidden" r:id="rId9"/>
    <sheet name="Estado de semàforo" sheetId="21" state="hidden" r:id="rId10"/>
    <sheet name="por dep" sheetId="33" state="hidden" r:id="rId11"/>
    <sheet name="meta 3431" sheetId="44" state="hidden" r:id="rId12"/>
    <sheet name="PET2014" sheetId="45" state="hidden" r:id="rId13"/>
    <sheet name="3.4.5.1. Brecha" sheetId="30" state="hidden" r:id="rId14"/>
    <sheet name="Programas de Conserv" sheetId="43" state="hidden" r:id="rId15"/>
    <sheet name="VOC" sheetId="38" state="hidden" r:id="rId16"/>
    <sheet name="Comunicacioncomnitaria" sheetId="39" state="hidden" r:id="rId17"/>
    <sheet name="Gráfica" sheetId="41" state="hidden" r:id="rId18"/>
    <sheet name="indicadores apoyo" sheetId="46" state="hidden" r:id="rId19"/>
    <sheet name="Parametro Semaf Trimestral" sheetId="47" state="hidden"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_FilterDatabase" localSheetId="2" hidden="1">'Balance de Metas PAI'!$A$7:$BG$58</definedName>
    <definedName name="_xlnm._FilterDatabase" localSheetId="0" hidden="1">'Balance de Metas PAI (a dicie)'!$A$7:$BG$56</definedName>
    <definedName name="_xlnm._FilterDatabase" localSheetId="17" hidden="1">Gráfica!$A$7:$AC$48</definedName>
    <definedName name="_xlnm._FilterDatabase" localSheetId="6" hidden="1">'objetivos de calidad'!$A$2:$G$17</definedName>
    <definedName name="_xlnm._FilterDatabase" localSheetId="10" hidden="1">'por dep'!$A$2:$B$29</definedName>
    <definedName name="_xlnm._FilterDatabase" localSheetId="1" hidden="1">'PUBLICACION EXTERNA'!$A$3:$N$50</definedName>
    <definedName name="_GPM01" localSheetId="7">#REF!</definedName>
    <definedName name="_GPM01" localSheetId="17">#REF!</definedName>
    <definedName name="_GPM01" localSheetId="6">#REF!</definedName>
    <definedName name="_GPM01" localSheetId="5">#REF!</definedName>
    <definedName name="_GPM01" localSheetId="1">#REF!</definedName>
    <definedName name="_GPM01">#REF!</definedName>
    <definedName name="_GPM02" localSheetId="7">#REF!</definedName>
    <definedName name="_GPM02" localSheetId="17">#REF!</definedName>
    <definedName name="_GPM02" localSheetId="6">#REF!</definedName>
    <definedName name="_GPM02" localSheetId="5">#REF!</definedName>
    <definedName name="_GPM02" localSheetId="1">#REF!</definedName>
    <definedName name="_GPM02">#REF!</definedName>
    <definedName name="_GPM03" localSheetId="7">#REF!</definedName>
    <definedName name="_GPM03" localSheetId="13">'[1]PAI PNN'!#REF!</definedName>
    <definedName name="_GPM03" localSheetId="17">#REF!</definedName>
    <definedName name="_GPM03" localSheetId="6">#REF!</definedName>
    <definedName name="_GPM03" localSheetId="5">#REF!</definedName>
    <definedName name="_GPM03" localSheetId="1">#REF!</definedName>
    <definedName name="_GPM03">#REF!</definedName>
    <definedName name="_GPM04" localSheetId="7">#REF!</definedName>
    <definedName name="_GPM04" localSheetId="13">'[1]PAI PNN'!#REF!</definedName>
    <definedName name="_GPM04" localSheetId="17">#REF!</definedName>
    <definedName name="_GPM04" localSheetId="6">#REF!</definedName>
    <definedName name="_GPM04" localSheetId="5">#REF!</definedName>
    <definedName name="_GPM04" localSheetId="1">#REF!</definedName>
    <definedName name="_GPM04">#REF!</definedName>
    <definedName name="_GPM05" localSheetId="7">#REF!</definedName>
    <definedName name="_GPM05" localSheetId="17">#REF!</definedName>
    <definedName name="_GPM05" localSheetId="6">#REF!</definedName>
    <definedName name="_GPM05" localSheetId="5">#REF!</definedName>
    <definedName name="_GPM05" localSheetId="1">#REF!</definedName>
    <definedName name="_GPM05">#REF!</definedName>
    <definedName name="_GPM06" localSheetId="7">#REF!</definedName>
    <definedName name="_GPM06" localSheetId="17">#REF!</definedName>
    <definedName name="_GPM06" localSheetId="6">#REF!</definedName>
    <definedName name="_GPM06" localSheetId="5">#REF!</definedName>
    <definedName name="_GPM06" localSheetId="1">#REF!</definedName>
    <definedName name="_GPM06">#REF!</definedName>
    <definedName name="_GPM1" localSheetId="7">#REF!</definedName>
    <definedName name="_GPM1" localSheetId="17">#REF!</definedName>
    <definedName name="_GPM1" localSheetId="6">#REF!</definedName>
    <definedName name="_GPM1" localSheetId="5">#REF!</definedName>
    <definedName name="_GPM1" localSheetId="1">#REF!</definedName>
    <definedName name="_GPM1">#REF!</definedName>
    <definedName name="_GPM11" localSheetId="7">#REF!</definedName>
    <definedName name="_GPM11" localSheetId="13">'[1]PAI PNN'!#REF!</definedName>
    <definedName name="_GPM11" localSheetId="17">#REF!</definedName>
    <definedName name="_GPM11" localSheetId="6">#REF!</definedName>
    <definedName name="_GPM11" localSheetId="5">#REF!</definedName>
    <definedName name="_GPM11" localSheetId="1">#REF!</definedName>
    <definedName name="_GPM11">#REF!</definedName>
    <definedName name="_GPM12" localSheetId="7">#REF!</definedName>
    <definedName name="_GPM12" localSheetId="17">#REF!</definedName>
    <definedName name="_GPM12" localSheetId="6">#REF!</definedName>
    <definedName name="_GPM12" localSheetId="5">#REF!</definedName>
    <definedName name="_GPM12" localSheetId="1">#REF!</definedName>
    <definedName name="_GPM12">#REF!</definedName>
    <definedName name="_GPM13" localSheetId="7">#REF!</definedName>
    <definedName name="_GPM13" localSheetId="17">#REF!</definedName>
    <definedName name="_GPM13" localSheetId="6">#REF!</definedName>
    <definedName name="_GPM13" localSheetId="5">#REF!</definedName>
    <definedName name="_GPM13" localSheetId="1">#REF!</definedName>
    <definedName name="_GPM13">#REF!</definedName>
    <definedName name="_GPM14" localSheetId="7">#REF!</definedName>
    <definedName name="_GPM14" localSheetId="13">'[1]PAI PNN'!#REF!</definedName>
    <definedName name="_GPM14" localSheetId="17">#REF!</definedName>
    <definedName name="_GPM14" localSheetId="6">#REF!</definedName>
    <definedName name="_GPM14" localSheetId="5">#REF!</definedName>
    <definedName name="_GPM14" localSheetId="1">#REF!</definedName>
    <definedName name="_GPM14">#REF!</definedName>
    <definedName name="_GPM16" localSheetId="7">#REF!</definedName>
    <definedName name="_GPM16" localSheetId="13">'[1]PAI PNN'!#REF!</definedName>
    <definedName name="_GPM16" localSheetId="17">#REF!</definedName>
    <definedName name="_GPM16" localSheetId="6">#REF!</definedName>
    <definedName name="_GPM16" localSheetId="5">#REF!</definedName>
    <definedName name="_GPM16" localSheetId="1">#REF!</definedName>
    <definedName name="_GPM16">#REF!</definedName>
    <definedName name="_GPM19" localSheetId="7">#REF!</definedName>
    <definedName name="_GPM19" localSheetId="13">'[1]PAI PNN'!#REF!</definedName>
    <definedName name="_GPM19" localSheetId="17">#REF!</definedName>
    <definedName name="_GPM19" localSheetId="6">#REF!</definedName>
    <definedName name="_GPM19" localSheetId="5">#REF!</definedName>
    <definedName name="_GPM19" localSheetId="1">#REF!</definedName>
    <definedName name="_GPM19">#REF!</definedName>
    <definedName name="_gpM2" localSheetId="7">#REF!</definedName>
    <definedName name="_gpM2" localSheetId="13">'[1]PAI PNN'!#REF!</definedName>
    <definedName name="_gpM2" localSheetId="17">#REF!</definedName>
    <definedName name="_gpM2" localSheetId="6">#REF!</definedName>
    <definedName name="_gpM2" localSheetId="5">#REF!</definedName>
    <definedName name="_gpM2" localSheetId="1">#REF!</definedName>
    <definedName name="_gpM2">#REF!</definedName>
    <definedName name="_GPM3" localSheetId="7">#REF!</definedName>
    <definedName name="_GPM3" localSheetId="13">'[1]PAI PNN'!#REF!</definedName>
    <definedName name="_GPM3" localSheetId="17">#REF!</definedName>
    <definedName name="_GPM3" localSheetId="6">#REF!</definedName>
    <definedName name="_GPM3" localSheetId="5">#REF!</definedName>
    <definedName name="_GPM3" localSheetId="1">#REF!</definedName>
    <definedName name="_GPM3">#REF!</definedName>
    <definedName name="_GPM4" localSheetId="7">#REF!</definedName>
    <definedName name="_GPM4" localSheetId="13">'[1]PAI PNN'!#REF!</definedName>
    <definedName name="_GPM4" localSheetId="17">#REF!</definedName>
    <definedName name="_GPM4" localSheetId="6">#REF!</definedName>
    <definedName name="_GPM4" localSheetId="5">#REF!</definedName>
    <definedName name="_GPM4" localSheetId="1">#REF!</definedName>
    <definedName name="_GPM4">#REF!</definedName>
    <definedName name="_GPM5" localSheetId="7">#REF!</definedName>
    <definedName name="_GPM5" localSheetId="13">'[1]PAI PNN'!#REF!</definedName>
    <definedName name="_GPM5" localSheetId="17">#REF!</definedName>
    <definedName name="_GPM5" localSheetId="6">#REF!</definedName>
    <definedName name="_GPM5" localSheetId="5">#REF!</definedName>
    <definedName name="_GPM5" localSheetId="1">#REF!</definedName>
    <definedName name="_GPM5">#REF!</definedName>
    <definedName name="_GPM6" localSheetId="7">#REF!</definedName>
    <definedName name="_GPM6" localSheetId="13">'[1]PAI PNN'!#REF!</definedName>
    <definedName name="_GPM6" localSheetId="17">#REF!</definedName>
    <definedName name="_GPM6" localSheetId="6">#REF!</definedName>
    <definedName name="_GPM6" localSheetId="5">#REF!</definedName>
    <definedName name="_GPM6" localSheetId="1">#REF!</definedName>
    <definedName name="_GPM6">#REF!</definedName>
    <definedName name="_GPM7" localSheetId="7">#REF!</definedName>
    <definedName name="_GPM7" localSheetId="17">#REF!</definedName>
    <definedName name="_GPM7" localSheetId="6">#REF!</definedName>
    <definedName name="_GPM7" localSheetId="5">#REF!</definedName>
    <definedName name="_GPM7" localSheetId="1">#REF!</definedName>
    <definedName name="_GPM7">#REF!</definedName>
    <definedName name="_GPM9" localSheetId="7">#REF!</definedName>
    <definedName name="_GPM9" localSheetId="17">#REF!</definedName>
    <definedName name="_GPM9" localSheetId="6">#REF!</definedName>
    <definedName name="_GPM9" localSheetId="5">#REF!</definedName>
    <definedName name="_GPM9" localSheetId="1">#REF!</definedName>
    <definedName name="_GPM9">#REF!</definedName>
    <definedName name="_OAJ1" localSheetId="7">#REF!</definedName>
    <definedName name="_OAJ1" localSheetId="17">#REF!</definedName>
    <definedName name="_OAJ1" localSheetId="6">#REF!</definedName>
    <definedName name="_OAJ1" localSheetId="5">#REF!</definedName>
    <definedName name="_OAJ1" localSheetId="1">#REF!</definedName>
    <definedName name="_OAJ1">#REF!</definedName>
    <definedName name="_oaj10" localSheetId="7">#REF!</definedName>
    <definedName name="_oaj10" localSheetId="17">#REF!</definedName>
    <definedName name="_oaj10" localSheetId="6">#REF!</definedName>
    <definedName name="_oaj10" localSheetId="5">#REF!</definedName>
    <definedName name="_oaj10" localSheetId="1">#REF!</definedName>
    <definedName name="_oaj10">#REF!</definedName>
    <definedName name="_OAJ11" localSheetId="7">#REF!</definedName>
    <definedName name="_OAJ11" localSheetId="13">'[1]PAI PNN'!#REF!</definedName>
    <definedName name="_OAJ11" localSheetId="17">#REF!</definedName>
    <definedName name="_OAJ11" localSheetId="6">#REF!</definedName>
    <definedName name="_OAJ11" localSheetId="5">#REF!</definedName>
    <definedName name="_OAJ11" localSheetId="1">#REF!</definedName>
    <definedName name="_OAJ11">#REF!</definedName>
    <definedName name="_OAJ13" localSheetId="7">#REF!</definedName>
    <definedName name="_OAJ13" localSheetId="13">'[1]PAI PNN'!#REF!</definedName>
    <definedName name="_OAJ13" localSheetId="17">#REF!</definedName>
    <definedName name="_OAJ13" localSheetId="6">#REF!</definedName>
    <definedName name="_OAJ13" localSheetId="5">#REF!</definedName>
    <definedName name="_OAJ13" localSheetId="1">#REF!</definedName>
    <definedName name="_OAJ13">#REF!</definedName>
    <definedName name="_OAJ2" localSheetId="7">#REF!</definedName>
    <definedName name="_OAJ2" localSheetId="13">'[1]PAI PNN'!#REF!</definedName>
    <definedName name="_OAJ2" localSheetId="17">#REF!</definedName>
    <definedName name="_OAJ2" localSheetId="6">#REF!</definedName>
    <definedName name="_OAJ2" localSheetId="5">#REF!</definedName>
    <definedName name="_OAJ2" localSheetId="1">#REF!</definedName>
    <definedName name="_OAJ2">#REF!</definedName>
    <definedName name="_OAJ3" localSheetId="7">#REF!</definedName>
    <definedName name="_OAJ3" localSheetId="13">'[1]PAI PNN'!#REF!</definedName>
    <definedName name="_OAJ3" localSheetId="17">#REF!</definedName>
    <definedName name="_OAJ3" localSheetId="6">#REF!</definedName>
    <definedName name="_OAJ3" localSheetId="5">#REF!</definedName>
    <definedName name="_OAJ3" localSheetId="1">#REF!</definedName>
    <definedName name="_OAJ3">#REF!</definedName>
    <definedName name="_OAJ4" localSheetId="7">#REF!</definedName>
    <definedName name="_OAJ4" localSheetId="17">#REF!</definedName>
    <definedName name="_OAJ4" localSheetId="6">#REF!</definedName>
    <definedName name="_OAJ4" localSheetId="5">#REF!</definedName>
    <definedName name="_OAJ4" localSheetId="1">#REF!</definedName>
    <definedName name="_OAJ4">#REF!</definedName>
    <definedName name="_OAJ5" localSheetId="7">#REF!</definedName>
    <definedName name="_OAJ5" localSheetId="17">#REF!</definedName>
    <definedName name="_OAJ5" localSheetId="6">#REF!</definedName>
    <definedName name="_OAJ5" localSheetId="5">#REF!</definedName>
    <definedName name="_OAJ5" localSheetId="1">#REF!</definedName>
    <definedName name="_OAJ5">#REF!</definedName>
    <definedName name="_OAJ6" localSheetId="7">#REF!</definedName>
    <definedName name="_OAJ6" localSheetId="13">'[1]PAI PNN'!#REF!</definedName>
    <definedName name="_OAJ6" localSheetId="17">#REF!</definedName>
    <definedName name="_OAJ6" localSheetId="6">#REF!</definedName>
    <definedName name="_OAJ6" localSheetId="5">#REF!</definedName>
    <definedName name="_OAJ6" localSheetId="1">#REF!</definedName>
    <definedName name="_OAJ6">#REF!</definedName>
    <definedName name="_OAJ7" localSheetId="7">#REF!</definedName>
    <definedName name="_OAJ7" localSheetId="13">'[1]PAI PNN'!#REF!</definedName>
    <definedName name="_OAJ7" localSheetId="17">#REF!</definedName>
    <definedName name="_OAJ7" localSheetId="6">#REF!</definedName>
    <definedName name="_OAJ7" localSheetId="5">#REF!</definedName>
    <definedName name="_OAJ7" localSheetId="1">#REF!</definedName>
    <definedName name="_OAJ7">#REF!</definedName>
    <definedName name="_oaj9" localSheetId="7">#REF!</definedName>
    <definedName name="_oaj9" localSheetId="17">#REF!</definedName>
    <definedName name="_oaj9" localSheetId="6">#REF!</definedName>
    <definedName name="_oaj9" localSheetId="5">#REF!</definedName>
    <definedName name="_oaj9" localSheetId="1">#REF!</definedName>
    <definedName name="_oaj9">#REF!</definedName>
    <definedName name="_OAP1" localSheetId="7">#REF!</definedName>
    <definedName name="_OAP1" localSheetId="13">'[1]PAI PNN'!#REF!</definedName>
    <definedName name="_OAP1" localSheetId="17">#REF!</definedName>
    <definedName name="_OAP1" localSheetId="6">#REF!</definedName>
    <definedName name="_OAP1" localSheetId="5">#REF!</definedName>
    <definedName name="_OAP1" localSheetId="1">#REF!</definedName>
    <definedName name="_OAP1">#REF!</definedName>
    <definedName name="_OGR1" localSheetId="7">#REF!</definedName>
    <definedName name="_OGR1" localSheetId="17">#REF!</definedName>
    <definedName name="_OGR1" localSheetId="6">#REF!</definedName>
    <definedName name="_OGR1" localSheetId="5">#REF!</definedName>
    <definedName name="_OGR1" localSheetId="1">#REF!</definedName>
    <definedName name="_OGR1">#REF!</definedName>
    <definedName name="_OGR2" localSheetId="7">#REF!</definedName>
    <definedName name="_OGR2" localSheetId="13">'[1]PAI PNN'!#REF!</definedName>
    <definedName name="_OGR2" localSheetId="17">#REF!</definedName>
    <definedName name="_OGR2" localSheetId="6">#REF!</definedName>
    <definedName name="_OGR2" localSheetId="5">#REF!</definedName>
    <definedName name="_OGR2" localSheetId="1">#REF!</definedName>
    <definedName name="_OGR2">#REF!</definedName>
    <definedName name="_OGR3" localSheetId="7">#REF!</definedName>
    <definedName name="_OGR3" localSheetId="13">'[1]PAI PNN'!#REF!</definedName>
    <definedName name="_OGR3" localSheetId="17">#REF!</definedName>
    <definedName name="_OGR3" localSheetId="6">#REF!</definedName>
    <definedName name="_OGR3" localSheetId="5">#REF!</definedName>
    <definedName name="_OGR3" localSheetId="1">#REF!</definedName>
    <definedName name="_OGR3">#REF!</definedName>
    <definedName name="_OGR4" localSheetId="7">#REF!</definedName>
    <definedName name="_OGR4" localSheetId="17">#REF!</definedName>
    <definedName name="_OGR4" localSheetId="6">#REF!</definedName>
    <definedName name="_OGR4" localSheetId="5">#REF!</definedName>
    <definedName name="_OGR4" localSheetId="1">#REF!</definedName>
    <definedName name="_OGR4">#REF!</definedName>
    <definedName name="_OGR5" localSheetId="7">#REF!</definedName>
    <definedName name="_OGR5" localSheetId="17">#REF!</definedName>
    <definedName name="_OGR5" localSheetId="6">#REF!</definedName>
    <definedName name="_OGR5" localSheetId="5">#REF!</definedName>
    <definedName name="_OGR5" localSheetId="1">#REF!</definedName>
    <definedName name="_OGR5">#REF!</definedName>
    <definedName name="_OGR6" localSheetId="7">#REF!</definedName>
    <definedName name="_OGR6" localSheetId="13">'[1]PAI PNN'!#REF!</definedName>
    <definedName name="_OGR6" localSheetId="17">#REF!</definedName>
    <definedName name="_OGR6" localSheetId="6">#REF!</definedName>
    <definedName name="_OGR6" localSheetId="5">#REF!</definedName>
    <definedName name="_OGR6" localSheetId="1">#REF!</definedName>
    <definedName name="_OGR6">#REF!</definedName>
    <definedName name="_OGR8" localSheetId="7">#REF!</definedName>
    <definedName name="_OGR8" localSheetId="13">'[1]PAI PNN'!#REF!</definedName>
    <definedName name="_OGR8" localSheetId="17">#REF!</definedName>
    <definedName name="_OGR8" localSheetId="6">#REF!</definedName>
    <definedName name="_OGR8" localSheetId="5">#REF!</definedName>
    <definedName name="_OGR8" localSheetId="1">#REF!</definedName>
    <definedName name="_OGR8">#REF!</definedName>
    <definedName name="_saf2" localSheetId="7">#REF!</definedName>
    <definedName name="_saf2" localSheetId="17">#REF!</definedName>
    <definedName name="_saf2" localSheetId="6">#REF!</definedName>
    <definedName name="_saf2" localSheetId="5">#REF!</definedName>
    <definedName name="_saf2" localSheetId="1">#REF!</definedName>
    <definedName name="_saf2">#REF!</definedName>
    <definedName name="_SAF3" localSheetId="7">#REF!</definedName>
    <definedName name="_SAF3" localSheetId="13">'[1]PAI PNN'!#REF!</definedName>
    <definedName name="_SAF3" localSheetId="17">#REF!</definedName>
    <definedName name="_SAF3" localSheetId="6">#REF!</definedName>
    <definedName name="_SAF3" localSheetId="5">#REF!</definedName>
    <definedName name="_SAF3" localSheetId="1">#REF!</definedName>
    <definedName name="_SAF3">#REF!</definedName>
    <definedName name="_SAF4" localSheetId="7">#REF!</definedName>
    <definedName name="_SAF4" localSheetId="13">'[1]PAI PNN'!#REF!</definedName>
    <definedName name="_SAF4" localSheetId="17">#REF!</definedName>
    <definedName name="_SAF4" localSheetId="6">#REF!</definedName>
    <definedName name="_SAF4" localSheetId="5">#REF!</definedName>
    <definedName name="_SAF4" localSheetId="1">#REF!</definedName>
    <definedName name="_SAF4">#REF!</definedName>
    <definedName name="Actividades_metasproductos" localSheetId="7">#REF!</definedName>
    <definedName name="Actividades_metasproductos" localSheetId="13">'[1]PAI PNN'!#REF!</definedName>
    <definedName name="Actividades_metasproductos" localSheetId="17">#REF!</definedName>
    <definedName name="Actividades_metasproductos" localSheetId="6">#REF!</definedName>
    <definedName name="Actividades_metasproductos" localSheetId="5">#REF!</definedName>
    <definedName name="Actividades_metasproductos" localSheetId="1">#REF!</definedName>
    <definedName name="Actividades_metasproductos">#REF!</definedName>
    <definedName name="CATATUMBODG1" localSheetId="7">[2]CATATUMBO!#REF!</definedName>
    <definedName name="CATATUMBODG1" localSheetId="17">[2]CATATUMBO!#REF!</definedName>
    <definedName name="CATATUMBODG1" localSheetId="6">[2]CATATUMBO!#REF!</definedName>
    <definedName name="CATATUMBODG1" localSheetId="5">[2]CATATUMBO!#REF!</definedName>
    <definedName name="CATATUMBODG1" localSheetId="1">[2]CATATUMBO!#REF!</definedName>
    <definedName name="CATATUMBODG1">[2]CATATUMBO!#REF!</definedName>
    <definedName name="ChingazaFórmulasDG" localSheetId="17">'[3]POA Chingaza 2013 20dic'!#REF!</definedName>
    <definedName name="ChingazaFórmulasDG" localSheetId="5">'[3]POA Chingaza 2013 20dic'!#REF!</definedName>
    <definedName name="ChingazaFórmulasDG" localSheetId="1">'[3]POA Chingaza 2013 20dic'!#REF!</definedName>
    <definedName name="ChingazaFórmulasDG">'[3]POA Chingaza 2013 20dic'!#REF!</definedName>
    <definedName name="CIENAGADG1" localSheetId="17">[4]Cienaga!#REF!</definedName>
    <definedName name="CIENAGADG1" localSheetId="5">[4]Cienaga!#REF!</definedName>
    <definedName name="CIENAGADG1" localSheetId="1">[4]Cienaga!#REF!</definedName>
    <definedName name="CIENAGADG1">[4]Cienaga!#REF!</definedName>
    <definedName name="COCUYDG1" localSheetId="17">[2]COCUY!#REF!</definedName>
    <definedName name="COCUYDG1" localSheetId="5">[2]COCUY!#REF!</definedName>
    <definedName name="COCUYDG1" localSheetId="1">[2]COCUY!#REF!</definedName>
    <definedName name="COCUYDG1">[2]COCUY!#REF!</definedName>
    <definedName name="COLORADOSDG1" localSheetId="17">[4]Colorados!#REF!</definedName>
    <definedName name="COLORADOSDG1" localSheetId="5">[4]Colorados!#REF!</definedName>
    <definedName name="COLORADOSDG1" localSheetId="1">[4]Colorados!#REF!</definedName>
    <definedName name="COLORADOSDG1">[4]Colorados!#REF!</definedName>
    <definedName name="COMUNICAC" localSheetId="7">#REF!</definedName>
    <definedName name="COMUNICAC" localSheetId="17">#REF!</definedName>
    <definedName name="COMUNICAC" localSheetId="6">#REF!</definedName>
    <definedName name="COMUNICAC" localSheetId="5">#REF!</definedName>
    <definedName name="COMUNICAC" localSheetId="1">#REF!</definedName>
    <definedName name="COMUNICAC">#REF!</definedName>
    <definedName name="COMUNICAC1" localSheetId="7">#REF!</definedName>
    <definedName name="COMUNICAC1" localSheetId="17">#REF!</definedName>
    <definedName name="COMUNICAC1" localSheetId="6">#REF!</definedName>
    <definedName name="COMUNICAC1" localSheetId="5">#REF!</definedName>
    <definedName name="COMUNICAC1" localSheetId="1">#REF!</definedName>
    <definedName name="COMUNICAC1">#REF!</definedName>
    <definedName name="COMUNICAC2" localSheetId="7">#REF!</definedName>
    <definedName name="COMUNICAC2" localSheetId="13">'[1]PAI PNN'!#REF!</definedName>
    <definedName name="COMUNICAC2" localSheetId="17">#REF!</definedName>
    <definedName name="COMUNICAC2" localSheetId="6">#REF!</definedName>
    <definedName name="COMUNICAC2" localSheetId="5">#REF!</definedName>
    <definedName name="COMUNICAC2" localSheetId="1">#REF!</definedName>
    <definedName name="COMUNICAC2">#REF!</definedName>
    <definedName name="COMUNICAC3" localSheetId="7">#REF!</definedName>
    <definedName name="COMUNICAC3" localSheetId="13">'[1]PAI PNN'!#REF!</definedName>
    <definedName name="COMUNICAC3" localSheetId="17">#REF!</definedName>
    <definedName name="COMUNICAC3" localSheetId="6">#REF!</definedName>
    <definedName name="COMUNICAC3" localSheetId="5">#REF!</definedName>
    <definedName name="COMUNICAC3" localSheetId="1">#REF!</definedName>
    <definedName name="COMUNICAC3">#REF!</definedName>
    <definedName name="CONTROL1" localSheetId="7">#REF!</definedName>
    <definedName name="CONTROL1" localSheetId="13">'[1]PAI PNN'!#REF!</definedName>
    <definedName name="CONTROL1" localSheetId="17">#REF!</definedName>
    <definedName name="CONTROL1" localSheetId="6">#REF!</definedName>
    <definedName name="CONTROL1" localSheetId="5">#REF!</definedName>
    <definedName name="CONTROL1" localSheetId="1">#REF!</definedName>
    <definedName name="CONTROL1">#REF!</definedName>
    <definedName name="CONTROL11" localSheetId="7">#REF!</definedName>
    <definedName name="CONTROL11" localSheetId="13">'[1]PAI PNN'!#REF!</definedName>
    <definedName name="CONTROL11" localSheetId="17">#REF!</definedName>
    <definedName name="CONTROL11" localSheetId="6">#REF!</definedName>
    <definedName name="CONTROL11" localSheetId="5">#REF!</definedName>
    <definedName name="CONTROL11" localSheetId="1">#REF!</definedName>
    <definedName name="CONTROL11">#REF!</definedName>
    <definedName name="CORALESDG1" localSheetId="7">[4]Corales!#REF!</definedName>
    <definedName name="CORALESDG1" localSheetId="17">[4]Corales!#REF!</definedName>
    <definedName name="CORALESDG1" localSheetId="6">[4]Corales!#REF!</definedName>
    <definedName name="CORALESDG1" localSheetId="5">[4]Corales!#REF!</definedName>
    <definedName name="CORALESDG1" localSheetId="1">[4]Corales!#REF!</definedName>
    <definedName name="CORALESDG1">[4]Corales!#REF!</definedName>
    <definedName name="CORCHALDG1" localSheetId="17">[4]Corchal!#REF!</definedName>
    <definedName name="CORCHALDG1" localSheetId="5">[4]Corchal!#REF!</definedName>
    <definedName name="CORCHALDG1" localSheetId="1">[4]Corchal!#REF!</definedName>
    <definedName name="CORCHALDG1">[4]Corchal!#REF!</definedName>
    <definedName name="CorotaDG1" localSheetId="17">'[5]#CorotaOK'!#REF!</definedName>
    <definedName name="CorotaDG1" localSheetId="5">'[5]#CorotaOK'!#REF!</definedName>
    <definedName name="CorotaDG1" localSheetId="1">'[5]#CorotaOK'!#REF!</definedName>
    <definedName name="CorotaDG1">'[5]#CorotaOK'!#REF!</definedName>
    <definedName name="DEDOS" localSheetId="7">#REF!</definedName>
    <definedName name="DEDOS" localSheetId="6">#REF!</definedName>
    <definedName name="DEDOS" localSheetId="5">#REF!</definedName>
    <definedName name="DEDOS" localSheetId="1">#REF!</definedName>
    <definedName name="DEDOS">#REF!</definedName>
    <definedName name="dependencias" localSheetId="7">[6]Hoja4!$A$2:$A$20</definedName>
    <definedName name="dependencias" localSheetId="6">[6]Hoja4!$A$2:$A$20</definedName>
    <definedName name="dependencias">[7]Hoja4!$A$2:$A$20</definedName>
    <definedName name="DEUNO" localSheetId="7">#REF!</definedName>
    <definedName name="DEUNO" localSheetId="6">#REF!</definedName>
    <definedName name="DEUNO" localSheetId="5">#REF!</definedName>
    <definedName name="DEUNO" localSheetId="1">#REF!</definedName>
    <definedName name="DEUNO">#REF!</definedName>
    <definedName name="DGDOS" localSheetId="7">#REF!</definedName>
    <definedName name="DGDOS" localSheetId="6">#REF!</definedName>
    <definedName name="DGDOS" localSheetId="5">#REF!</definedName>
    <definedName name="DGDOS" localSheetId="1">#REF!</definedName>
    <definedName name="DGDOS">#REF!</definedName>
    <definedName name="DGUNO" localSheetId="7">#REF!</definedName>
    <definedName name="DGUNO" localSheetId="6">#REF!</definedName>
    <definedName name="DGUNO" localSheetId="5">#REF!</definedName>
    <definedName name="DGUNO" localSheetId="1">#REF!</definedName>
    <definedName name="DGUNO">#REF!</definedName>
    <definedName name="DTDE1" localSheetId="7">#REF!</definedName>
    <definedName name="DTDE1" localSheetId="17">#REF!</definedName>
    <definedName name="DTDE1" localSheetId="6">#REF!</definedName>
    <definedName name="DTDE1" localSheetId="5">#REF!</definedName>
    <definedName name="DTDE1" localSheetId="1">#REF!</definedName>
    <definedName name="DTDE1">#REF!</definedName>
    <definedName name="DTDE2" localSheetId="7">#REF!</definedName>
    <definedName name="DTDE2" localSheetId="17">#REF!</definedName>
    <definedName name="DTDE2" localSheetId="6">#REF!</definedName>
    <definedName name="DTDE2" localSheetId="5">#REF!</definedName>
    <definedName name="DTDE2" localSheetId="1">#REF!</definedName>
    <definedName name="DTDE2">#REF!</definedName>
    <definedName name="DTDG1" localSheetId="7">#REF!</definedName>
    <definedName name="DTDG1" localSheetId="13">[1]DTOR!#REF!</definedName>
    <definedName name="DTDG1" localSheetId="17">#REF!</definedName>
    <definedName name="DTDG1" localSheetId="6">#REF!</definedName>
    <definedName name="DTDG1" localSheetId="5">#REF!</definedName>
    <definedName name="DTDG1" localSheetId="1">#REF!</definedName>
    <definedName name="DTDG1">#REF!</definedName>
    <definedName name="DTDG2" localSheetId="7">#REF!</definedName>
    <definedName name="DTDG2" localSheetId="13">[1]DTOR!#REF!</definedName>
    <definedName name="DTDG2" localSheetId="17">#REF!</definedName>
    <definedName name="DTDG2" localSheetId="6">#REF!</definedName>
    <definedName name="DTDG2" localSheetId="5">#REF!</definedName>
    <definedName name="DTDG2" localSheetId="1">#REF!</definedName>
    <definedName name="DTDG2">#REF!</definedName>
    <definedName name="Encabezado" localSheetId="7">#REF!</definedName>
    <definedName name="Encabezado" localSheetId="17">#REF!</definedName>
    <definedName name="Encabezado" localSheetId="6">#REF!</definedName>
    <definedName name="Encabezado" localSheetId="5">#REF!</definedName>
    <definedName name="Encabezado" localSheetId="1">#REF!</definedName>
    <definedName name="Encabezado">#REF!</definedName>
    <definedName name="ESTORAQUESDG1" localSheetId="7">[2]ESTORAQUES!#REF!</definedName>
    <definedName name="ESTORAQUESDG1" localSheetId="17">[2]ESTORAQUES!#REF!</definedName>
    <definedName name="ESTORAQUESDG1" localSheetId="6">[2]ESTORAQUES!#REF!</definedName>
    <definedName name="ESTORAQUESDG1" localSheetId="5">[2]ESTORAQUES!#REF!</definedName>
    <definedName name="ESTORAQUESDG1" localSheetId="1">[2]ESTORAQUES!#REF!</definedName>
    <definedName name="ESTORAQUESDG1">[2]ESTORAQUES!#REF!</definedName>
    <definedName name="FLAMENCOSDG1" localSheetId="17">'[4]SFF Flamencos'!#REF!</definedName>
    <definedName name="FLAMENCOSDG1" localSheetId="5">'[4]SFF Flamencos'!#REF!</definedName>
    <definedName name="FLAMENCOSDG1" localSheetId="1">'[4]SFF Flamencos'!#REF!</definedName>
    <definedName name="FLAMENCOSDG1">'[4]SFF Flamencos'!#REF!</definedName>
    <definedName name="Frecuencia">[8]Hoja3!$B$2:$B$6</definedName>
    <definedName name="GAIC" localSheetId="7">#REF!</definedName>
    <definedName name="GAIC" localSheetId="17">#REF!</definedName>
    <definedName name="GAIC" localSheetId="6">#REF!</definedName>
    <definedName name="GAIC" localSheetId="5">#REF!</definedName>
    <definedName name="GAIC" localSheetId="1">#REF!</definedName>
    <definedName name="GAIC">#REF!</definedName>
    <definedName name="GAIC01" localSheetId="7">#REF!</definedName>
    <definedName name="GAIC01" localSheetId="17">#REF!</definedName>
    <definedName name="GAIC01" localSheetId="6">#REF!</definedName>
    <definedName name="GAIC01" localSheetId="5">#REF!</definedName>
    <definedName name="GAIC01" localSheetId="1">#REF!</definedName>
    <definedName name="GAIC01">#REF!</definedName>
    <definedName name="GAIC02" localSheetId="7">#REF!</definedName>
    <definedName name="GAIC02" localSheetId="17">#REF!</definedName>
    <definedName name="GAIC02" localSheetId="6">#REF!</definedName>
    <definedName name="GAIC02" localSheetId="5">#REF!</definedName>
    <definedName name="GAIC02" localSheetId="1">#REF!</definedName>
    <definedName name="GAIC02">#REF!</definedName>
    <definedName name="GAIC03" localSheetId="7">#REF!</definedName>
    <definedName name="GAIC03" localSheetId="13">'[1]PAI PNN'!#REF!</definedName>
    <definedName name="GAIC03" localSheetId="17">#REF!</definedName>
    <definedName name="GAIC03" localSheetId="6">#REF!</definedName>
    <definedName name="GAIC03" localSheetId="5">#REF!</definedName>
    <definedName name="GAIC03" localSheetId="1">#REF!</definedName>
    <definedName name="GAIC03">#REF!</definedName>
    <definedName name="GAIC04" localSheetId="7">#REF!</definedName>
    <definedName name="GAIC04" localSheetId="13">'[1]PAI PNN'!#REF!</definedName>
    <definedName name="GAIC04" localSheetId="17">#REF!</definedName>
    <definedName name="GAIC04" localSheetId="6">#REF!</definedName>
    <definedName name="GAIC04" localSheetId="5">#REF!</definedName>
    <definedName name="GAIC04" localSheetId="1">#REF!</definedName>
    <definedName name="GAIC04">#REF!</definedName>
    <definedName name="GAIC1" localSheetId="7">#REF!</definedName>
    <definedName name="GAIC1" localSheetId="17">#REF!</definedName>
    <definedName name="GAIC1" localSheetId="6">#REF!</definedName>
    <definedName name="GAIC1" localSheetId="5">#REF!</definedName>
    <definedName name="GAIC1" localSheetId="1">#REF!</definedName>
    <definedName name="GAIC1">#REF!</definedName>
    <definedName name="GAIC2" localSheetId="7">#REF!</definedName>
    <definedName name="GAIC2" localSheetId="13">'[1]PAI PNN'!#REF!</definedName>
    <definedName name="GAIC2" localSheetId="17">#REF!</definedName>
    <definedName name="GAIC2" localSheetId="6">#REF!</definedName>
    <definedName name="GAIC2" localSheetId="5">#REF!</definedName>
    <definedName name="GAIC2" localSheetId="1">#REF!</definedName>
    <definedName name="GAIC2">#REF!</definedName>
    <definedName name="GAIC3" localSheetId="7">#REF!</definedName>
    <definedName name="GAIC3" localSheetId="13">'[1]PAI PNN'!#REF!</definedName>
    <definedName name="GAIC3" localSheetId="17">#REF!</definedName>
    <definedName name="GAIC3" localSheetId="6">#REF!</definedName>
    <definedName name="GAIC3" localSheetId="5">#REF!</definedName>
    <definedName name="GAIC3" localSheetId="1">#REF!</definedName>
    <definedName name="GAIC3">#REF!</definedName>
    <definedName name="GalerasDG1" localSheetId="7">'[5]POA Galeras'!#REF!</definedName>
    <definedName name="GalerasDG1" localSheetId="17">'[5]POA Galeras'!#REF!</definedName>
    <definedName name="GalerasDG1" localSheetId="6">'[5]POA Galeras'!#REF!</definedName>
    <definedName name="GalerasDG1" localSheetId="5">'[5]POA Galeras'!#REF!</definedName>
    <definedName name="GalerasDG1" localSheetId="1">'[5]POA Galeras'!#REF!</definedName>
    <definedName name="GalerasDG1">'[5]POA Galeras'!#REF!</definedName>
    <definedName name="gg">[9]Hoja1!$B$2:$B$31</definedName>
    <definedName name="GGPM5" localSheetId="7">#REF!</definedName>
    <definedName name="GGPM5" localSheetId="13">'[1]PAI PNN'!#REF!</definedName>
    <definedName name="GGPM5" localSheetId="17">#REF!</definedName>
    <definedName name="GGPM5" localSheetId="6">#REF!</definedName>
    <definedName name="GGPM5" localSheetId="5">#REF!</definedName>
    <definedName name="GGPM5" localSheetId="1">#REF!</definedName>
    <definedName name="GGPM5">#REF!</definedName>
    <definedName name="GPM" localSheetId="7">#REF!</definedName>
    <definedName name="GPM" localSheetId="17">#REF!</definedName>
    <definedName name="GPM" localSheetId="6">#REF!</definedName>
    <definedName name="GPM" localSheetId="5">#REF!</definedName>
    <definedName name="GPM" localSheetId="1">#REF!</definedName>
    <definedName name="GPM">#REF!</definedName>
    <definedName name="GPM0" localSheetId="7">#REF!</definedName>
    <definedName name="GPM0" localSheetId="17">#REF!</definedName>
    <definedName name="GPM0" localSheetId="6">#REF!</definedName>
    <definedName name="GPM0" localSheetId="5">#REF!</definedName>
    <definedName name="GPM0" localSheetId="1">#REF!</definedName>
    <definedName name="GPM0">#REF!</definedName>
    <definedName name="GPMPMAEMAPPS" localSheetId="7">#REF!</definedName>
    <definedName name="GPMPMAEMAPPS" localSheetId="13">'[1]PAI PNN'!#REF!</definedName>
    <definedName name="GPMPMAEMAPPS" localSheetId="17">#REF!</definedName>
    <definedName name="GPMPMAEMAPPS" localSheetId="6">#REF!</definedName>
    <definedName name="GPMPMAEMAPPS" localSheetId="5">#REF!</definedName>
    <definedName name="GPMPMAEMAPPS" localSheetId="1">#REF!</definedName>
    <definedName name="GPMPMAEMAPPS">#REF!</definedName>
    <definedName name="GPMPMAEMAPPS1" localSheetId="7">#REF!</definedName>
    <definedName name="GPMPMAEMAPPS1" localSheetId="13">'[1]PAI PNN'!#REF!</definedName>
    <definedName name="GPMPMAEMAPPS1" localSheetId="17">#REF!</definedName>
    <definedName name="GPMPMAEMAPPS1" localSheetId="6">#REF!</definedName>
    <definedName name="GPMPMAEMAPPS1" localSheetId="5">#REF!</definedName>
    <definedName name="GPMPMAEMAPPS1" localSheetId="1">#REF!</definedName>
    <definedName name="GPMPMAEMAPPS1">#REF!</definedName>
    <definedName name="GPMT" localSheetId="7">#REF!</definedName>
    <definedName name="GPMT" localSheetId="17">#REF!</definedName>
    <definedName name="GPMT" localSheetId="6">#REF!</definedName>
    <definedName name="GPMT" localSheetId="5">#REF!</definedName>
    <definedName name="GPMT" localSheetId="1">#REF!</definedName>
    <definedName name="GPMT">#REF!</definedName>
    <definedName name="GPMT1" localSheetId="7">#REF!</definedName>
    <definedName name="GPMT1" localSheetId="17">#REF!</definedName>
    <definedName name="GPMT1" localSheetId="6">#REF!</definedName>
    <definedName name="GPMT1" localSheetId="5">#REF!</definedName>
    <definedName name="GPMT1" localSheetId="1">#REF!</definedName>
    <definedName name="GPMT1">#REF!</definedName>
    <definedName name="GPMT2" localSheetId="7">#REF!</definedName>
    <definedName name="GPMT2" localSheetId="13">'[1]PAI PNN'!#REF!</definedName>
    <definedName name="GPMT2" localSheetId="17">#REF!</definedName>
    <definedName name="GPMT2" localSheetId="6">#REF!</definedName>
    <definedName name="GPMT2" localSheetId="5">#REF!</definedName>
    <definedName name="GPMT2" localSheetId="1">#REF!</definedName>
    <definedName name="GPMT2">#REF!</definedName>
    <definedName name="GPMT3" localSheetId="7">#REF!</definedName>
    <definedName name="GPMT3" localSheetId="13">'[1]PAI PNN'!#REF!</definedName>
    <definedName name="GPMT3" localSheetId="17">#REF!</definedName>
    <definedName name="GPMT3" localSheetId="6">#REF!</definedName>
    <definedName name="GPMT3" localSheetId="5">#REF!</definedName>
    <definedName name="GPMT3" localSheetId="1">#REF!</definedName>
    <definedName name="GPMT3">#REF!</definedName>
    <definedName name="GSIR" localSheetId="7">#REF!</definedName>
    <definedName name="GSIR" localSheetId="17">#REF!</definedName>
    <definedName name="GSIR" localSheetId="6">#REF!</definedName>
    <definedName name="GSIR" localSheetId="5">#REF!</definedName>
    <definedName name="GSIR" localSheetId="1">#REF!</definedName>
    <definedName name="GSIR">#REF!</definedName>
    <definedName name="GSIR1" localSheetId="7">#REF!</definedName>
    <definedName name="GSIR1" localSheetId="17">#REF!</definedName>
    <definedName name="GSIR1" localSheetId="6">#REF!</definedName>
    <definedName name="GSIR1" localSheetId="5">#REF!</definedName>
    <definedName name="GSIR1" localSheetId="1">#REF!</definedName>
    <definedName name="GSIR1">#REF!</definedName>
    <definedName name="GSIR2" localSheetId="7">#REF!</definedName>
    <definedName name="GSIR2" localSheetId="13">'[1]PAI PNN'!#REF!</definedName>
    <definedName name="GSIR2" localSheetId="17">#REF!</definedName>
    <definedName name="GSIR2" localSheetId="6">#REF!</definedName>
    <definedName name="GSIR2" localSheetId="5">#REF!</definedName>
    <definedName name="GSIR2" localSheetId="1">#REF!</definedName>
    <definedName name="GSIR2">#REF!</definedName>
    <definedName name="GSIR3" localSheetId="7">#REF!</definedName>
    <definedName name="GSIR3" localSheetId="13">'[1]PAI PNN'!#REF!</definedName>
    <definedName name="GSIR3" localSheetId="17">#REF!</definedName>
    <definedName name="GSIR3" localSheetId="6">#REF!</definedName>
    <definedName name="GSIR3" localSheetId="5">#REF!</definedName>
    <definedName name="GSIR3" localSheetId="1">#REF!</definedName>
    <definedName name="GSIR3">#REF!</definedName>
    <definedName name="GTEA" localSheetId="7">#REF!</definedName>
    <definedName name="GTEA" localSheetId="17">#REF!</definedName>
    <definedName name="GTEA" localSheetId="6">#REF!</definedName>
    <definedName name="GTEA" localSheetId="5">#REF!</definedName>
    <definedName name="GTEA" localSheetId="1">#REF!</definedName>
    <definedName name="GTEA">#REF!</definedName>
    <definedName name="GTEA1" localSheetId="7">#REF!</definedName>
    <definedName name="GTEA1" localSheetId="17">#REF!</definedName>
    <definedName name="GTEA1" localSheetId="6">#REF!</definedName>
    <definedName name="GTEA1" localSheetId="5">#REF!</definedName>
    <definedName name="GTEA1" localSheetId="1">#REF!</definedName>
    <definedName name="GTEA1">#REF!</definedName>
    <definedName name="GTEA2" localSheetId="7">#REF!</definedName>
    <definedName name="GTEA2" localSheetId="13">'[1]PAI PNN'!#REF!</definedName>
    <definedName name="GTEA2" localSheetId="17">#REF!</definedName>
    <definedName name="GTEA2" localSheetId="6">#REF!</definedName>
    <definedName name="GTEA2" localSheetId="5">#REF!</definedName>
    <definedName name="GTEA2" localSheetId="1">#REF!</definedName>
    <definedName name="GTEA2">#REF!</definedName>
    <definedName name="GTEA3" localSheetId="7">#REF!</definedName>
    <definedName name="GTEA3" localSheetId="13">'[1]PAI PNN'!#REF!</definedName>
    <definedName name="GTEA3" localSheetId="17">#REF!</definedName>
    <definedName name="GTEA3" localSheetId="6">#REF!</definedName>
    <definedName name="GTEA3" localSheetId="5">#REF!</definedName>
    <definedName name="GTEA3" localSheetId="1">#REF!</definedName>
    <definedName name="GTEA3">#REF!</definedName>
    <definedName name="GuacharosDG1" localSheetId="7">'[5]PNN GuacharosOK'!#REF!</definedName>
    <definedName name="GuacharosDG1" localSheetId="17">'[5]PNN GuacharosOK'!#REF!</definedName>
    <definedName name="GuacharosDG1" localSheetId="6">'[5]PNN GuacharosOK'!#REF!</definedName>
    <definedName name="GuacharosDG1" localSheetId="5">'[5]PNN GuacharosOK'!#REF!</definedName>
    <definedName name="GuacharosDG1" localSheetId="1">'[5]PNN GuacharosOK'!#REF!</definedName>
    <definedName name="GuacharosDG1">'[5]PNN GuacharosOK'!#REF!</definedName>
    <definedName name="Guacharosformulas" localSheetId="17">'[5]PNN GuacharosOK'!#REF!</definedName>
    <definedName name="Guacharosformulas" localSheetId="5">'[5]PNN GuacharosOK'!#REF!</definedName>
    <definedName name="Guacharosformulas" localSheetId="1">'[5]PNN GuacharosOK'!#REF!</definedName>
    <definedName name="Guacharosformulas">'[5]PNN GuacharosOK'!#REF!</definedName>
    <definedName name="GUANENTADG1" localSheetId="17">[2]GUANENTÁ!#REF!</definedName>
    <definedName name="GUANENTADG1" localSheetId="5">[2]GUANENTÁ!#REF!</definedName>
    <definedName name="GUANENTADG1" localSheetId="1">[2]GUANENTÁ!#REF!</definedName>
    <definedName name="GUANENTADG1">[2]GUANENTÁ!#REF!</definedName>
    <definedName name="HermosasDG1" localSheetId="17">'[5]Las HermosasOK'!#REF!</definedName>
    <definedName name="HermosasDG1" localSheetId="5">'[5]Las HermosasOK'!#REF!</definedName>
    <definedName name="HermosasDG1" localSheetId="1">'[5]Las HermosasOK'!#REF!</definedName>
    <definedName name="HermosasDG1">'[5]Las HermosasOK'!#REF!</definedName>
    <definedName name="IGUAQUEDG1" localSheetId="17">[2]IGUAQUE!#REF!</definedName>
    <definedName name="IGUAQUEDG1" localSheetId="5">[2]IGUAQUE!#REF!</definedName>
    <definedName name="IGUAQUEDG1" localSheetId="1">[2]IGUAQUE!#REF!</definedName>
    <definedName name="IGUAQUEDG1">[2]IGUAQUE!#REF!</definedName>
    <definedName name="INDICADORES" localSheetId="7">#REF!</definedName>
    <definedName name="INDICADORES" localSheetId="17">#REF!</definedName>
    <definedName name="INDICADORES" localSheetId="6">#REF!</definedName>
    <definedName name="INDICADORES" localSheetId="5">#REF!</definedName>
    <definedName name="INDICADORES" localSheetId="1">#REF!</definedName>
    <definedName name="INDICADORES">#REF!</definedName>
    <definedName name="JUanaCascabelDG1" localSheetId="7">'[5]Juana CascabelOK'!#REF!</definedName>
    <definedName name="JUanaCascabelDG1" localSheetId="17">'[5]Juana CascabelOK'!#REF!</definedName>
    <definedName name="JUanaCascabelDG1" localSheetId="6">'[5]Juana CascabelOK'!#REF!</definedName>
    <definedName name="JUanaCascabelDG1" localSheetId="5">'[5]Juana CascabelOK'!#REF!</definedName>
    <definedName name="JUanaCascabelDG1" localSheetId="1">'[5]Juana CascabelOK'!#REF!</definedName>
    <definedName name="JUanaCascabelDG1">'[5]Juana CascabelOK'!#REF!</definedName>
    <definedName name="linestra" localSheetId="7">[6]Hoja4!$E$2:$E$14</definedName>
    <definedName name="linestra" localSheetId="6">[6]Hoja4!$E$2:$E$14</definedName>
    <definedName name="linestra">[7]Hoja4!$E$2:$E$14</definedName>
    <definedName name="MACARENADE1" localSheetId="7">#REF!</definedName>
    <definedName name="MACARENADE1" localSheetId="13">#REF!</definedName>
    <definedName name="MACARENADE1" localSheetId="17">#REF!</definedName>
    <definedName name="MACARENADE1" localSheetId="6">#REF!</definedName>
    <definedName name="MACARENADE1" localSheetId="5">#REF!</definedName>
    <definedName name="MACARENADE1" localSheetId="1">#REF!</definedName>
    <definedName name="MACARENADE1">#REF!</definedName>
    <definedName name="MACARENADE2" localSheetId="7">#REF!</definedName>
    <definedName name="MACARENADE2" localSheetId="13">#REF!</definedName>
    <definedName name="MACARENADE2" localSheetId="17">#REF!</definedName>
    <definedName name="MACARENADE2" localSheetId="6">#REF!</definedName>
    <definedName name="MACARENADE2" localSheetId="5">#REF!</definedName>
    <definedName name="MACARENADE2" localSheetId="1">#REF!</definedName>
    <definedName name="MACARENADE2">#REF!</definedName>
    <definedName name="MACARENADG1" localSheetId="7">#REF!</definedName>
    <definedName name="MACARENADG1" localSheetId="13">#REF!</definedName>
    <definedName name="MACARENADG1" localSheetId="17">#REF!</definedName>
    <definedName name="MACARENADG1" localSheetId="6">#REF!</definedName>
    <definedName name="MACARENADG1" localSheetId="5">#REF!</definedName>
    <definedName name="MACARENADG1" localSheetId="1">#REF!</definedName>
    <definedName name="MACARENADG1">#REF!</definedName>
    <definedName name="MACARENADG2" localSheetId="7">#REF!</definedName>
    <definedName name="MACARENADG2" localSheetId="13">#REF!</definedName>
    <definedName name="MACARENADG2" localSheetId="17">#REF!</definedName>
    <definedName name="MACARENADG2" localSheetId="6">#REF!</definedName>
    <definedName name="MACARENADG2" localSheetId="5">#REF!</definedName>
    <definedName name="MACARENADG2" localSheetId="1">#REF!</definedName>
    <definedName name="MACARENADG2">#REF!</definedName>
    <definedName name="MacuiraDG1" localSheetId="7">[4]Macuira!#REF!</definedName>
    <definedName name="MacuiraDG1" localSheetId="17">[4]Macuira!#REF!</definedName>
    <definedName name="MacuiraDG1" localSheetId="6">[4]Macuira!#REF!</definedName>
    <definedName name="MacuiraDG1" localSheetId="5">[4]Macuira!#REF!</definedName>
    <definedName name="MacuiraDG1" localSheetId="1">[4]Macuira!#REF!</definedName>
    <definedName name="MacuiraDG1">[4]Macuira!#REF!</definedName>
    <definedName name="Modificaciones" localSheetId="7">#REF!</definedName>
    <definedName name="Modificaciones" localSheetId="13">#REF!</definedName>
    <definedName name="Modificaciones" localSheetId="17">#REF!</definedName>
    <definedName name="Modificaciones" localSheetId="6">#REF!</definedName>
    <definedName name="Modificaciones" localSheetId="5">#REF!</definedName>
    <definedName name="Modificaciones" localSheetId="1">#REF!</definedName>
    <definedName name="Modificaciones">#REF!</definedName>
    <definedName name="NevadosDG1" localSheetId="7">[5]Nevados!#REF!</definedName>
    <definedName name="NevadosDG1" localSheetId="17">[5]Nevados!#REF!</definedName>
    <definedName name="NevadosDG1" localSheetId="6">[5]Nevados!#REF!</definedName>
    <definedName name="NevadosDG1" localSheetId="5">[5]Nevados!#REF!</definedName>
    <definedName name="NevadosDG1" localSheetId="1">[5]Nevados!#REF!</definedName>
    <definedName name="NevadosDG1">[5]Nevados!#REF!</definedName>
    <definedName name="NH" localSheetId="17">'[5]#Nevado del Huila'!#REF!</definedName>
    <definedName name="NH" localSheetId="5">'[5]#Nevado del Huila'!#REF!</definedName>
    <definedName name="NH" localSheetId="1">'[5]#Nevado del Huila'!#REF!</definedName>
    <definedName name="NH">'[5]#Nevado del Huila'!#REF!</definedName>
    <definedName name="NombreRango1" localSheetId="7">#REF!</definedName>
    <definedName name="NombreRango1" localSheetId="6">#REF!</definedName>
    <definedName name="NombreRango1" localSheetId="5">#REF!</definedName>
    <definedName name="NombreRango1" localSheetId="1">#REF!</definedName>
    <definedName name="NombreRango1">#REF!</definedName>
    <definedName name="OAJ" localSheetId="7">#REF!</definedName>
    <definedName name="OAJ" localSheetId="17">#REF!</definedName>
    <definedName name="OAJ" localSheetId="6">#REF!</definedName>
    <definedName name="OAJ" localSheetId="5">#REF!</definedName>
    <definedName name="OAJ" localSheetId="1">#REF!</definedName>
    <definedName name="OAJ">#REF!</definedName>
    <definedName name="OAP" localSheetId="7">#REF!</definedName>
    <definedName name="OAP" localSheetId="13">'[1]PAI PNN'!#REF!</definedName>
    <definedName name="OAP" localSheetId="17">#REF!</definedName>
    <definedName name="OAP" localSheetId="6">#REF!</definedName>
    <definedName name="OAP" localSheetId="5">#REF!</definedName>
    <definedName name="OAP" localSheetId="1">#REF!</definedName>
    <definedName name="OAP">#REF!</definedName>
    <definedName name="OAP0" localSheetId="7">#REF!</definedName>
    <definedName name="OAP0" localSheetId="17">#REF!</definedName>
    <definedName name="OAP0" localSheetId="6">#REF!</definedName>
    <definedName name="OAP0" localSheetId="5">#REF!</definedName>
    <definedName name="OAP0" localSheetId="1">#REF!</definedName>
    <definedName name="OAP0">#REF!</definedName>
    <definedName name="OAP00" localSheetId="7">#REF!</definedName>
    <definedName name="OAP00" localSheetId="17">#REF!</definedName>
    <definedName name="OAP00" localSheetId="6">#REF!</definedName>
    <definedName name="OAP00" localSheetId="5">#REF!</definedName>
    <definedName name="OAP00" localSheetId="1">#REF!</definedName>
    <definedName name="OAP00">#REF!</definedName>
    <definedName name="OAPLILA" localSheetId="7">#REF!</definedName>
    <definedName name="OAPLILA" localSheetId="17">#REF!</definedName>
    <definedName name="OAPLILA" localSheetId="6">#REF!</definedName>
    <definedName name="OAPLILA" localSheetId="5">#REF!</definedName>
    <definedName name="OAPLILA" localSheetId="1">#REF!</definedName>
    <definedName name="OAPLILA">#REF!</definedName>
    <definedName name="OAPLINEAMIENT" localSheetId="7">#REF!</definedName>
    <definedName name="OAPLINEAMIENT" localSheetId="17">#REF!</definedName>
    <definedName name="OAPLINEAMIENT" localSheetId="6">#REF!</definedName>
    <definedName name="OAPLINEAMIENT" localSheetId="5">#REF!</definedName>
    <definedName name="OAPLINEAMIENT" localSheetId="1">#REF!</definedName>
    <definedName name="OAPLINEAMIENT">#REF!</definedName>
    <definedName name="OAPLINEAMIENTO" localSheetId="7">#REF!</definedName>
    <definedName name="OAPLINEAMIENTO" localSheetId="13">'[1]PAI PNN'!#REF!</definedName>
    <definedName name="OAPLINEAMIENTO" localSheetId="17">#REF!</definedName>
    <definedName name="OAPLINEAMIENTO" localSheetId="6">#REF!</definedName>
    <definedName name="OAPLINEAMIENTO" localSheetId="5">#REF!</definedName>
    <definedName name="OAPLINEAMIENTO" localSheetId="1">#REF!</definedName>
    <definedName name="OAPLINEAMIENTO">#REF!</definedName>
    <definedName name="OAPLINEAMIENTOS" localSheetId="7">#REF!</definedName>
    <definedName name="OAPLINEAMIENTOS" localSheetId="17">#REF!</definedName>
    <definedName name="OAPLINEAMIENTOS" localSheetId="6">#REF!</definedName>
    <definedName name="OAPLINEAMIENTOS" localSheetId="5">#REF!</definedName>
    <definedName name="OAPLINEAMIENTOS" localSheetId="1">#REF!</definedName>
    <definedName name="OAPLINEAMIENTOS">#REF!</definedName>
    <definedName name="OAPLINEAMIENTOS1" localSheetId="7">#REF!</definedName>
    <definedName name="OAPLINEAMIENTOS1" localSheetId="17">#REF!</definedName>
    <definedName name="OAPLINEAMIENTOS1" localSheetId="6">#REF!</definedName>
    <definedName name="OAPLINEAMIENTOS1" localSheetId="5">#REF!</definedName>
    <definedName name="OAPLINEAMIENTOS1" localSheetId="1">#REF!</definedName>
    <definedName name="OAPLINEAMIENTOS1">#REF!</definedName>
    <definedName name="OAPNERY" localSheetId="7">#REF!</definedName>
    <definedName name="OAPNERY" localSheetId="13">'[1]PAI PNN'!#REF!</definedName>
    <definedName name="OAPNERY" localSheetId="17">#REF!</definedName>
    <definedName name="OAPNERY" localSheetId="6">#REF!</definedName>
    <definedName name="OAPNERY" localSheetId="5">#REF!</definedName>
    <definedName name="OAPNERY" localSheetId="1">#REF!</definedName>
    <definedName name="OAPNERY">#REF!</definedName>
    <definedName name="OAPNERY1" localSheetId="7">#REF!</definedName>
    <definedName name="OAPNERY1" localSheetId="13">'[1]PAI PNN'!#REF!</definedName>
    <definedName name="OAPNERY1" localSheetId="17">#REF!</definedName>
    <definedName name="OAPNERY1" localSheetId="6">#REF!</definedName>
    <definedName name="OAPNERY1" localSheetId="5">#REF!</definedName>
    <definedName name="OAPNERY1" localSheetId="1">#REF!</definedName>
    <definedName name="OAPNERY1">#REF!</definedName>
    <definedName name="OGR" localSheetId="7">#REF!</definedName>
    <definedName name="OGR" localSheetId="17">#REF!</definedName>
    <definedName name="OGR" localSheetId="6">#REF!</definedName>
    <definedName name="OGR" localSheetId="5">#REF!</definedName>
    <definedName name="OGR" localSheetId="1">#REF!</definedName>
    <definedName name="OGR">#REF!</definedName>
    <definedName name="OPDG1" localSheetId="7">'[4]Old Providence'!#REF!</definedName>
    <definedName name="OPDG1" localSheetId="17">'[4]Old Providence'!#REF!</definedName>
    <definedName name="OPDG1" localSheetId="6">'[4]Old Providence'!#REF!</definedName>
    <definedName name="OPDG1" localSheetId="5">'[4]Old Providence'!#REF!</definedName>
    <definedName name="OPDG1" localSheetId="1">'[4]Old Providence'!#REF!</definedName>
    <definedName name="OPDG1">'[4]Old Providence'!#REF!</definedName>
    <definedName name="OrquideasDG1" localSheetId="17">[5]OrquideasOK!#REF!</definedName>
    <definedName name="OrquideasDG1" localSheetId="5">[5]OrquideasOK!#REF!</definedName>
    <definedName name="OrquideasDG1" localSheetId="1">[5]OrquideasOK!#REF!</definedName>
    <definedName name="OrquideasDG1">[5]OrquideasOK!#REF!</definedName>
    <definedName name="OtunDG1" localSheetId="17">'[5]Otun Quimbaya'!#REF!</definedName>
    <definedName name="OtunDG1" localSheetId="5">'[5]Otun Quimbaya'!#REF!</definedName>
    <definedName name="OtunDG1" localSheetId="1">'[5]Otun Quimbaya'!#REF!</definedName>
    <definedName name="OtunDG1">'[5]Otun Quimbaya'!#REF!</definedName>
    <definedName name="PARAMILLODG1" localSheetId="17">[4]Paramillo!#REF!</definedName>
    <definedName name="PARAMILLODG1" localSheetId="5">[4]Paramillo!#REF!</definedName>
    <definedName name="PARAMILLODG1" localSheetId="1">[4]Paramillo!#REF!</definedName>
    <definedName name="PARAMILLODG1">[4]Paramillo!#REF!</definedName>
    <definedName name="PICACHOSDE1" localSheetId="7">#REF!</definedName>
    <definedName name="PICACHOSDE1" localSheetId="13">#REF!</definedName>
    <definedName name="PICACHOSDE1" localSheetId="17">#REF!</definedName>
    <definedName name="PICACHOSDE1" localSheetId="6">#REF!</definedName>
    <definedName name="PICACHOSDE1" localSheetId="5">#REF!</definedName>
    <definedName name="PICACHOSDE1" localSheetId="1">#REF!</definedName>
    <definedName name="PICACHOSDE1">#REF!</definedName>
    <definedName name="PICACHOSDE2" localSheetId="7">#REF!</definedName>
    <definedName name="PICACHOSDE2" localSheetId="13">#REF!</definedName>
    <definedName name="PICACHOSDE2" localSheetId="17">#REF!</definedName>
    <definedName name="PICACHOSDE2" localSheetId="6">#REF!</definedName>
    <definedName name="PICACHOSDE2" localSheetId="5">#REF!</definedName>
    <definedName name="PICACHOSDE2" localSheetId="1">#REF!</definedName>
    <definedName name="PICACHOSDE2">#REF!</definedName>
    <definedName name="PICACHOSDG1" localSheetId="7">#REF!</definedName>
    <definedName name="PICACHOSDG1" localSheetId="13">#REF!</definedName>
    <definedName name="PICACHOSDG1" localSheetId="17">#REF!</definedName>
    <definedName name="PICACHOSDG1" localSheetId="6">#REF!</definedName>
    <definedName name="PICACHOSDG1" localSheetId="5">#REF!</definedName>
    <definedName name="PICACHOSDG1" localSheetId="1">#REF!</definedName>
    <definedName name="PICACHOSDG1">#REF!</definedName>
    <definedName name="PICACHOSDG2" localSheetId="7">#REF!</definedName>
    <definedName name="PICACHOSDG2" localSheetId="13">#REF!</definedName>
    <definedName name="PICACHOSDG2" localSheetId="17">#REF!</definedName>
    <definedName name="PICACHOSDG2" localSheetId="6">#REF!</definedName>
    <definedName name="PICACHOSDG2" localSheetId="5">#REF!</definedName>
    <definedName name="PICACHOSDG2" localSheetId="1">#REF!</definedName>
    <definedName name="PICACHOSDG2">#REF!</definedName>
    <definedName name="PISBADG1" localSheetId="7">[2]PISBA!#REF!</definedName>
    <definedName name="PISBADG1" localSheetId="17">[2]PISBA!#REF!</definedName>
    <definedName name="PISBADG1" localSheetId="6">[2]PISBA!#REF!</definedName>
    <definedName name="PISBADG1" localSheetId="5">[2]PISBA!#REF!</definedName>
    <definedName name="PISBADG1" localSheetId="1">[2]PISBA!#REF!</definedName>
    <definedName name="PISBADG1">[2]PISBA!#REF!</definedName>
    <definedName name="Procesos">[10]Hoja1!$B$2:$B$31</definedName>
    <definedName name="PuraceDG1" localSheetId="7">[5]PuraceOK!#REF!</definedName>
    <definedName name="PuraceDG1" localSheetId="17">[5]PuraceOK!#REF!</definedName>
    <definedName name="PuraceDG1" localSheetId="6">[5]PuraceOK!#REF!</definedName>
    <definedName name="PuraceDG1" localSheetId="5">[5]PuraceOK!#REF!</definedName>
    <definedName name="PuraceDG1" localSheetId="1">[5]PuraceOK!#REF!</definedName>
    <definedName name="PuraceDG1">[5]PuraceOK!#REF!</definedName>
    <definedName name="SAF" localSheetId="7">#REF!</definedName>
    <definedName name="SAF" localSheetId="17">#REF!</definedName>
    <definedName name="SAF" localSheetId="6">#REF!</definedName>
    <definedName name="SAF" localSheetId="5">#REF!</definedName>
    <definedName name="SAF" localSheetId="1">#REF!</definedName>
    <definedName name="SAF">#REF!</definedName>
    <definedName name="SeguimEstrateg1y2trimestre" localSheetId="7">#REF!</definedName>
    <definedName name="SeguimEstrateg1y2trimestre" localSheetId="17">#REF!</definedName>
    <definedName name="SeguimEstrateg1y2trimestre" localSheetId="6">#REF!</definedName>
    <definedName name="SeguimEstrateg1y2trimestre" localSheetId="5">#REF!</definedName>
    <definedName name="SeguimEstrateg1y2trimestre" localSheetId="1">#REF!</definedName>
    <definedName name="SeguimEstrateg1y2trimestre">#REF!</definedName>
    <definedName name="Seguimientogestión1y2sem" localSheetId="7">#REF!</definedName>
    <definedName name="Seguimientogestión1y2sem" localSheetId="13">'[1]PAI PNN'!#REF!</definedName>
    <definedName name="Seguimientogestión1y2sem" localSheetId="17">#REF!</definedName>
    <definedName name="Seguimientogestión1y2sem" localSheetId="6">#REF!</definedName>
    <definedName name="Seguimientogestión1y2sem" localSheetId="5">#REF!</definedName>
    <definedName name="Seguimientogestión1y2sem" localSheetId="1">#REF!</definedName>
    <definedName name="Seguimientogestión1y2sem">#REF!</definedName>
    <definedName name="Seguimtítulo2" localSheetId="7">#REF!</definedName>
    <definedName name="Seguimtítulo2" localSheetId="13">'[1]PAI PNN'!#REF!</definedName>
    <definedName name="Seguimtítulo2" localSheetId="17">#REF!</definedName>
    <definedName name="Seguimtítulo2" localSheetId="6">#REF!</definedName>
    <definedName name="Seguimtítulo2" localSheetId="5">#REF!</definedName>
    <definedName name="Seguimtítulo2" localSheetId="1">#REF!</definedName>
    <definedName name="Seguimtítulo2">#REF!</definedName>
    <definedName name="SelvaDG1" localSheetId="7">'[5]Selva FlorenciaOK'!#REF!</definedName>
    <definedName name="SelvaDG1" localSheetId="17">'[5]Selva FlorenciaOK'!#REF!</definedName>
    <definedName name="SelvaDG1" localSheetId="6">'[5]Selva FlorenciaOK'!#REF!</definedName>
    <definedName name="SelvaDG1" localSheetId="5">'[5]Selva FlorenciaOK'!#REF!</definedName>
    <definedName name="SelvaDG1" localSheetId="1">'[5]Selva FlorenciaOK'!#REF!</definedName>
    <definedName name="SelvaDG1">'[5]Selva FlorenciaOK'!#REF!</definedName>
    <definedName name="Sept1" localSheetId="7">#REF!</definedName>
    <definedName name="Sept1" localSheetId="17">#REF!</definedName>
    <definedName name="Sept1" localSheetId="6">#REF!</definedName>
    <definedName name="Sept1" localSheetId="5">#REF!</definedName>
    <definedName name="Sept1" localSheetId="1">#REF!</definedName>
    <definedName name="Sept1">#REF!</definedName>
    <definedName name="Sept2" localSheetId="7">#REF!</definedName>
    <definedName name="Sept2" localSheetId="13">'[1]PAI PNN'!#REF!</definedName>
    <definedName name="Sept2" localSheetId="17">#REF!</definedName>
    <definedName name="Sept2" localSheetId="6">#REF!</definedName>
    <definedName name="Sept2" localSheetId="5">#REF!</definedName>
    <definedName name="Sept2" localSheetId="1">#REF!</definedName>
    <definedName name="Sept2">#REF!</definedName>
    <definedName name="SINAP" localSheetId="7">#REF!</definedName>
    <definedName name="SINAP" localSheetId="17">#REF!</definedName>
    <definedName name="SINAP" localSheetId="6">#REF!</definedName>
    <definedName name="SINAP" localSheetId="5">#REF!</definedName>
    <definedName name="SINAP" localSheetId="1">#REF!</definedName>
    <definedName name="SINAP">#REF!</definedName>
    <definedName name="SINAP1" localSheetId="7">#REF!</definedName>
    <definedName name="SINAP1" localSheetId="17">#REF!</definedName>
    <definedName name="SINAP1" localSheetId="6">#REF!</definedName>
    <definedName name="SINAP1" localSheetId="5">#REF!</definedName>
    <definedName name="SINAP1" localSheetId="1">#REF!</definedName>
    <definedName name="SINAP1">#REF!</definedName>
    <definedName name="SINAP10" localSheetId="7">#REF!</definedName>
    <definedName name="SINAP10" localSheetId="13">'[1]PAI PNN'!#REF!</definedName>
    <definedName name="SINAP10" localSheetId="17">#REF!</definedName>
    <definedName name="SINAP10" localSheetId="6">#REF!</definedName>
    <definedName name="SINAP10" localSheetId="5">#REF!</definedName>
    <definedName name="SINAP10" localSheetId="1">#REF!</definedName>
    <definedName name="SINAP10">#REF!</definedName>
    <definedName name="SINAP11" localSheetId="7">#REF!</definedName>
    <definedName name="SINAP11" localSheetId="13">'[1]PAI PNN'!#REF!</definedName>
    <definedName name="SINAP11" localSheetId="17">#REF!</definedName>
    <definedName name="SINAP11" localSheetId="6">#REF!</definedName>
    <definedName name="SINAP11" localSheetId="5">#REF!</definedName>
    <definedName name="SINAP11" localSheetId="1">#REF!</definedName>
    <definedName name="SINAP11">#REF!</definedName>
    <definedName name="Sinap2" localSheetId="7">#REF!</definedName>
    <definedName name="Sinap2" localSheetId="13">'[1]PAI PNN'!#REF!</definedName>
    <definedName name="Sinap2" localSheetId="17">#REF!</definedName>
    <definedName name="Sinap2" localSheetId="6">#REF!</definedName>
    <definedName name="Sinap2" localSheetId="5">#REF!</definedName>
    <definedName name="Sinap2" localSheetId="1">#REF!</definedName>
    <definedName name="Sinap2">#REF!</definedName>
    <definedName name="SINAP3" localSheetId="7">#REF!</definedName>
    <definedName name="SINAP3" localSheetId="13">'[1]PAI PNN'!#REF!</definedName>
    <definedName name="SINAP3" localSheetId="17">#REF!</definedName>
    <definedName name="SINAP3" localSheetId="6">#REF!</definedName>
    <definedName name="SINAP3" localSheetId="5">#REF!</definedName>
    <definedName name="SINAP3" localSheetId="1">#REF!</definedName>
    <definedName name="SINAP3">#REF!</definedName>
    <definedName name="SINAP4" localSheetId="7">#REF!</definedName>
    <definedName name="SINAP4" localSheetId="17">#REF!</definedName>
    <definedName name="SINAP4" localSheetId="6">#REF!</definedName>
    <definedName name="SINAP4" localSheetId="5">#REF!</definedName>
    <definedName name="SINAP4" localSheetId="1">#REF!</definedName>
    <definedName name="SINAP4">#REF!</definedName>
    <definedName name="SINAP5" localSheetId="7">#REF!</definedName>
    <definedName name="SINAP5" localSheetId="17">#REF!</definedName>
    <definedName name="SINAP5" localSheetId="6">#REF!</definedName>
    <definedName name="SINAP5" localSheetId="5">#REF!</definedName>
    <definedName name="SINAP5" localSheetId="1">#REF!</definedName>
    <definedName name="SINAP5">#REF!</definedName>
    <definedName name="SINAP6" localSheetId="7">#REF!</definedName>
    <definedName name="SINAP6" localSheetId="13">'[1]PAI PNN'!#REF!</definedName>
    <definedName name="SINAP6" localSheetId="17">#REF!</definedName>
    <definedName name="SINAP6" localSheetId="6">#REF!</definedName>
    <definedName name="SINAP6" localSheetId="5">#REF!</definedName>
    <definedName name="SINAP6" localSheetId="1">#REF!</definedName>
    <definedName name="SINAP6">#REF!</definedName>
    <definedName name="SINAP7" localSheetId="7">#REF!</definedName>
    <definedName name="SINAP7" localSheetId="13">'[1]PAI PNN'!#REF!</definedName>
    <definedName name="SINAP7" localSheetId="17">#REF!</definedName>
    <definedName name="SINAP7" localSheetId="6">#REF!</definedName>
    <definedName name="SINAP7" localSheetId="5">#REF!</definedName>
    <definedName name="SINAP7" localSheetId="1">#REF!</definedName>
    <definedName name="SINAP7">#REF!</definedName>
    <definedName name="SINAP8" localSheetId="7">#REF!</definedName>
    <definedName name="SINAP8" localSheetId="17">#REF!</definedName>
    <definedName name="SINAP8" localSheetId="6">#REF!</definedName>
    <definedName name="SINAP8" localSheetId="5">#REF!</definedName>
    <definedName name="SINAP8" localSheetId="1">#REF!</definedName>
    <definedName name="SINAP8">#REF!</definedName>
    <definedName name="SINAP9" localSheetId="7">#REF!</definedName>
    <definedName name="SINAP9" localSheetId="17">#REF!</definedName>
    <definedName name="SINAP9" localSheetId="6">#REF!</definedName>
    <definedName name="SINAP9" localSheetId="5">#REF!</definedName>
    <definedName name="SINAP9" localSheetId="1">#REF!</definedName>
    <definedName name="SINAP9">#REF!</definedName>
    <definedName name="SN" localSheetId="7">#REF!</definedName>
    <definedName name="SN" localSheetId="13">#REF!</definedName>
    <definedName name="SN" localSheetId="2">#REF!</definedName>
    <definedName name="SN" localSheetId="17">#REF!</definedName>
    <definedName name="SN" localSheetId="6">#REF!</definedName>
    <definedName name="SN" localSheetId="5">#REF!</definedName>
    <definedName name="SN" localSheetId="1">#REF!</definedName>
    <definedName name="SN">#REF!</definedName>
    <definedName name="SNDG1" localSheetId="7">'[4]Sierra Nevada'!#REF!</definedName>
    <definedName name="SNDG1" localSheetId="17">'[4]Sierra Nevada'!#REF!</definedName>
    <definedName name="SNDG1" localSheetId="6">'[4]Sierra Nevada'!#REF!</definedName>
    <definedName name="SNDG1" localSheetId="5">'[4]Sierra Nevada'!#REF!</definedName>
    <definedName name="SNDG1" localSheetId="1">'[4]Sierra Nevada'!#REF!</definedName>
    <definedName name="SNDG1">'[4]Sierra Nevada'!#REF!</definedName>
    <definedName name="SSNA0" localSheetId="7">#REF!</definedName>
    <definedName name="SSNA0" localSheetId="17">#REF!</definedName>
    <definedName name="SSNA0" localSheetId="6">#REF!</definedName>
    <definedName name="SSNA0" localSheetId="5">#REF!</definedName>
    <definedName name="SSNA0" localSheetId="1">#REF!</definedName>
    <definedName name="SSNA0">#REF!</definedName>
    <definedName name="SSNA00" localSheetId="7">#REF!</definedName>
    <definedName name="SSNA00" localSheetId="17">#REF!</definedName>
    <definedName name="SSNA00" localSheetId="6">#REF!</definedName>
    <definedName name="SSNA00" localSheetId="5">#REF!</definedName>
    <definedName name="SSNA00" localSheetId="1">#REF!</definedName>
    <definedName name="SSNA00">#REF!</definedName>
    <definedName name="SSNA01" localSheetId="7">#REF!</definedName>
    <definedName name="SSNA01" localSheetId="13">'[1]PAI PNN'!#REF!</definedName>
    <definedName name="SSNA01" localSheetId="17">#REF!</definedName>
    <definedName name="SSNA01" localSheetId="6">#REF!</definedName>
    <definedName name="SSNA01" localSheetId="5">#REF!</definedName>
    <definedName name="SSNA01" localSheetId="1">#REF!</definedName>
    <definedName name="SSNA01">#REF!</definedName>
    <definedName name="SSNA011" localSheetId="7">#REF!</definedName>
    <definedName name="SSNA011" localSheetId="13">'[1]PAI PNN'!#REF!</definedName>
    <definedName name="SSNA011" localSheetId="17">#REF!</definedName>
    <definedName name="SSNA011" localSheetId="6">#REF!</definedName>
    <definedName name="SSNA011" localSheetId="5">#REF!</definedName>
    <definedName name="SSNA011" localSheetId="1">#REF!</definedName>
    <definedName name="SSNA011">#REF!</definedName>
    <definedName name="SSNA2" localSheetId="7">#REF!</definedName>
    <definedName name="SSNA2" localSheetId="17">#REF!</definedName>
    <definedName name="SSNA2" localSheetId="6">#REF!</definedName>
    <definedName name="SSNA2" localSheetId="5">#REF!</definedName>
    <definedName name="SSNA2" localSheetId="1">#REF!</definedName>
    <definedName name="SSNA2">#REF!</definedName>
    <definedName name="SSNA4" localSheetId="7">#REF!</definedName>
    <definedName name="SSNA4" localSheetId="17">#REF!</definedName>
    <definedName name="SSNA4" localSheetId="6">#REF!</definedName>
    <definedName name="SSNA4" localSheetId="5">#REF!</definedName>
    <definedName name="SSNA4" localSheetId="1">#REF!</definedName>
    <definedName name="SSNA4">#REF!</definedName>
    <definedName name="SSNA5" localSheetId="7">#REF!</definedName>
    <definedName name="SSNA5" localSheetId="13">'[1]PAI PNN'!#REF!</definedName>
    <definedName name="SSNA5" localSheetId="17">#REF!</definedName>
    <definedName name="SSNA5" localSheetId="6">#REF!</definedName>
    <definedName name="SSNA5" localSheetId="5">#REF!</definedName>
    <definedName name="SSNA5" localSheetId="1">#REF!</definedName>
    <definedName name="SSNA5">#REF!</definedName>
    <definedName name="SSNA6" localSheetId="7">#REF!</definedName>
    <definedName name="SSNA6" localSheetId="13">'[1]PAI PNN'!#REF!</definedName>
    <definedName name="SSNA6" localSheetId="17">#REF!</definedName>
    <definedName name="SSNA6" localSheetId="6">#REF!</definedName>
    <definedName name="SSNA6" localSheetId="5">#REF!</definedName>
    <definedName name="SSNA6" localSheetId="1">#REF!</definedName>
    <definedName name="SSNA6">#REF!</definedName>
    <definedName name="Subprograma_IndicadorPAI" localSheetId="7">#REF!</definedName>
    <definedName name="Subprograma_IndicadorPAI" localSheetId="17">#REF!</definedName>
    <definedName name="Subprograma_IndicadorPAI" localSheetId="6">#REF!</definedName>
    <definedName name="Subprograma_IndicadorPAI" localSheetId="5">#REF!</definedName>
    <definedName name="Subprograma_IndicadorPAI" localSheetId="1">#REF!</definedName>
    <definedName name="Subprograma_IndicadorPAI">#REF!</definedName>
    <definedName name="SUMAPAZDE1" localSheetId="7">#REF!</definedName>
    <definedName name="SUMAPAZDE1" localSheetId="13">#REF!</definedName>
    <definedName name="SUMAPAZDE1" localSheetId="17">#REF!</definedName>
    <definedName name="SUMAPAZDE1" localSheetId="6">#REF!</definedName>
    <definedName name="SUMAPAZDE1" localSheetId="5">#REF!</definedName>
    <definedName name="SUMAPAZDE1" localSheetId="1">#REF!</definedName>
    <definedName name="SUMAPAZDE1">#REF!</definedName>
    <definedName name="SUMAPAZDE2" localSheetId="7">#REF!</definedName>
    <definedName name="SUMAPAZDE2" localSheetId="13">#REF!</definedName>
    <definedName name="SUMAPAZDE2" localSheetId="17">#REF!</definedName>
    <definedName name="SUMAPAZDE2" localSheetId="6">#REF!</definedName>
    <definedName name="SUMAPAZDE2" localSheetId="5">#REF!</definedName>
    <definedName name="SUMAPAZDE2" localSheetId="1">#REF!</definedName>
    <definedName name="SUMAPAZDE2">#REF!</definedName>
    <definedName name="SUMAPAZDG1" localSheetId="7">#REF!</definedName>
    <definedName name="SUMAPAZDG1" localSheetId="13">#REF!</definedName>
    <definedName name="SUMAPAZDG1" localSheetId="17">#REF!</definedName>
    <definedName name="SUMAPAZDG1" localSheetId="6">#REF!</definedName>
    <definedName name="SUMAPAZDG1" localSheetId="5">#REF!</definedName>
    <definedName name="SUMAPAZDG1" localSheetId="1">#REF!</definedName>
    <definedName name="SUMAPAZDG1">#REF!</definedName>
    <definedName name="SUMAPAZDG2" localSheetId="7">#REF!</definedName>
    <definedName name="SUMAPAZDG2" localSheetId="13">#REF!</definedName>
    <definedName name="SUMAPAZDG2" localSheetId="17">#REF!</definedName>
    <definedName name="SUMAPAZDG2" localSheetId="6">#REF!</definedName>
    <definedName name="SUMAPAZDG2" localSheetId="5">#REF!</definedName>
    <definedName name="SUMAPAZDG2" localSheetId="1">#REF!</definedName>
    <definedName name="SUMAPAZDG2">#REF!</definedName>
    <definedName name="TAMADG1" localSheetId="7">[2]TAMÁ!#REF!</definedName>
    <definedName name="TAMADG1" localSheetId="17">[2]TAMÁ!#REF!</definedName>
    <definedName name="TAMADG1" localSheetId="6">[2]TAMÁ!#REF!</definedName>
    <definedName name="TAMADG1" localSheetId="5">[2]TAMÁ!#REF!</definedName>
    <definedName name="TAMADG1" localSheetId="1">[2]TAMÁ!#REF!</definedName>
    <definedName name="TAMADG1">[2]TAMÁ!#REF!</definedName>
    <definedName name="TatamaDG1" localSheetId="17">[5]TatamaOK!#REF!</definedName>
    <definedName name="TatamaDG1" localSheetId="5">[5]TatamaOK!#REF!</definedName>
    <definedName name="TatamaDG1" localSheetId="1">[5]TatamaOK!#REF!</definedName>
    <definedName name="TatamaDG1">[5]TatamaOK!#REF!</definedName>
    <definedName name="TAYRONADG1" localSheetId="17">[4]Tayrona!#REF!</definedName>
    <definedName name="TAYRONADG1" localSheetId="5">[4]Tayrona!#REF!</definedName>
    <definedName name="TAYRONADG1" localSheetId="1">[4]Tayrona!#REF!</definedName>
    <definedName name="TAYRONADG1">[4]Tayrona!#REF!</definedName>
    <definedName name="TINIGUADE1" localSheetId="7">#REF!</definedName>
    <definedName name="TINIGUADE1" localSheetId="13">#REF!</definedName>
    <definedName name="TINIGUADE1" localSheetId="17">#REF!</definedName>
    <definedName name="TINIGUADE1" localSheetId="6">#REF!</definedName>
    <definedName name="TINIGUADE1" localSheetId="5">#REF!</definedName>
    <definedName name="TINIGUADE1" localSheetId="1">#REF!</definedName>
    <definedName name="TINIGUADE1">#REF!</definedName>
    <definedName name="TINIGUADE2" localSheetId="7">#REF!</definedName>
    <definedName name="TINIGUADE2" localSheetId="13">#REF!</definedName>
    <definedName name="TINIGUADE2" localSheetId="17">#REF!</definedName>
    <definedName name="TINIGUADE2" localSheetId="6">#REF!</definedName>
    <definedName name="TINIGUADE2" localSheetId="5">#REF!</definedName>
    <definedName name="TINIGUADE2" localSheetId="1">#REF!</definedName>
    <definedName name="TINIGUADE2">#REF!</definedName>
    <definedName name="TINIGUADG1" localSheetId="7">#REF!</definedName>
    <definedName name="TINIGUADG1" localSheetId="13">#REF!</definedName>
    <definedName name="TINIGUADG1" localSheetId="17">#REF!</definedName>
    <definedName name="TINIGUADG1" localSheetId="6">#REF!</definedName>
    <definedName name="TINIGUADG1" localSheetId="5">#REF!</definedName>
    <definedName name="TINIGUADG1" localSheetId="1">#REF!</definedName>
    <definedName name="TINIGUADG1">#REF!</definedName>
    <definedName name="TINIGUADG2" localSheetId="7">#REF!</definedName>
    <definedName name="TINIGUADG2" localSheetId="13">#REF!</definedName>
    <definedName name="TINIGUADG2" localSheetId="17">#REF!</definedName>
    <definedName name="TINIGUADG2" localSheetId="6">#REF!</definedName>
    <definedName name="TINIGUADG2" localSheetId="5">#REF!</definedName>
    <definedName name="TINIGUADG2" localSheetId="1">#REF!</definedName>
    <definedName name="TINIGUADG2">#REF!</definedName>
    <definedName name="TipoIndicador">[8]Hoja3!$A$2:$A$4</definedName>
    <definedName name="Título1" localSheetId="7">#REF!</definedName>
    <definedName name="Título1" localSheetId="17">#REF!</definedName>
    <definedName name="Título1" localSheetId="6">#REF!</definedName>
    <definedName name="Título1" localSheetId="5">#REF!</definedName>
    <definedName name="Título1" localSheetId="1">#REF!</definedName>
    <definedName name="Título1">#REF!</definedName>
    <definedName name="TUPARRODE1" localSheetId="7">#REF!</definedName>
    <definedName name="TUPARRODE1" localSheetId="17">#REF!</definedName>
    <definedName name="TUPARRODE1" localSheetId="6">#REF!</definedName>
    <definedName name="TUPARRODE1" localSheetId="5">#REF!</definedName>
    <definedName name="TUPARRODE1" localSheetId="1">#REF!</definedName>
    <definedName name="TUPARRODE1">#REF!</definedName>
    <definedName name="TUPARRODE2" localSheetId="7">#REF!</definedName>
    <definedName name="TUPARRODE2" localSheetId="13">#REF!</definedName>
    <definedName name="TUPARRODE2" localSheetId="17">#REF!</definedName>
    <definedName name="TUPARRODE2" localSheetId="6">#REF!</definedName>
    <definedName name="TUPARRODE2" localSheetId="5">#REF!</definedName>
    <definedName name="TUPARRODE2" localSheetId="1">#REF!</definedName>
    <definedName name="TUPARRODE2">#REF!</definedName>
    <definedName name="TUPARRODG1" localSheetId="7">#REF!</definedName>
    <definedName name="TUPARRODG1" localSheetId="13">#REF!</definedName>
    <definedName name="TUPARRODG1" localSheetId="17">#REF!</definedName>
    <definedName name="TUPARRODG1" localSheetId="6">#REF!</definedName>
    <definedName name="TUPARRODG1" localSheetId="5">#REF!</definedName>
    <definedName name="TUPARRODG1" localSheetId="1">#REF!</definedName>
    <definedName name="TUPARRODG1">#REF!</definedName>
    <definedName name="TUPARRODG2" localSheetId="7">#REF!</definedName>
    <definedName name="TUPARRODG2" localSheetId="13">#REF!</definedName>
    <definedName name="TUPARRODG2" localSheetId="17">#REF!</definedName>
    <definedName name="TUPARRODG2" localSheetId="6">#REF!</definedName>
    <definedName name="TUPARRODG2" localSheetId="5">#REF!</definedName>
    <definedName name="TUPARRODG2" localSheetId="1">#REF!</definedName>
    <definedName name="TUPARRODG2">#REF!</definedName>
    <definedName name="VPIDG1" localSheetId="7">'[4]VPI Salamanca'!#REF!</definedName>
    <definedName name="VPIDG1" localSheetId="17">'[4]VPI Salamanca'!#REF!</definedName>
    <definedName name="VPIDG1" localSheetId="6">'[4]VPI Salamanca'!#REF!</definedName>
    <definedName name="VPIDG1" localSheetId="5">'[4]VPI Salamanca'!#REF!</definedName>
    <definedName name="VPIDG1" localSheetId="1">'[4]VPI Salamanca'!#REF!</definedName>
    <definedName name="VPIDG1">'[4]VPI Salamanca'!#REF!</definedName>
    <definedName name="YARIGUIESDG1" localSheetId="17">[2]YARIGUÍES!#REF!</definedName>
    <definedName name="YARIGUIESDG1" localSheetId="5">[2]YARIGUÍES!#REF!</definedName>
    <definedName name="YARIGUIESDG1" localSheetId="1">[2]YARIGUÍES!#REF!</definedName>
    <definedName name="YARIGUIESDG1">[2]YARIGUÍES!#REF!</definedName>
  </definedNames>
  <calcPr calcId="145621"/>
  <pivotCaches>
    <pivotCache cacheId="9" r:id="rId33"/>
    <pivotCache cacheId="10" r:id="rId34"/>
    <pivotCache cacheId="11" r:id="rId35"/>
    <pivotCache cacheId="12" r:id="rId36"/>
  </pivotCaches>
</workbook>
</file>

<file path=xl/calcChain.xml><?xml version="1.0" encoding="utf-8"?>
<calcChain xmlns="http://schemas.openxmlformats.org/spreadsheetml/2006/main">
  <c r="L11" i="44" l="1"/>
  <c r="M6" i="44"/>
  <c r="L4" i="44"/>
  <c r="K11" i="44"/>
  <c r="K10" i="44"/>
  <c r="K9" i="44"/>
  <c r="K8" i="44"/>
  <c r="AZ55" i="9"/>
  <c r="O49" i="57"/>
  <c r="I49" i="57"/>
  <c r="J49" i="57" s="1"/>
  <c r="O48" i="57"/>
  <c r="I48" i="57"/>
  <c r="O47" i="57"/>
  <c r="O46" i="57"/>
  <c r="I46" i="57"/>
  <c r="J46" i="57" s="1"/>
  <c r="O45" i="57"/>
  <c r="I45" i="57"/>
  <c r="J45" i="57" s="1"/>
  <c r="O44" i="57"/>
  <c r="I44" i="57"/>
  <c r="J44" i="57" s="1"/>
  <c r="O43" i="57"/>
  <c r="I43" i="57"/>
  <c r="J43" i="57" s="1"/>
  <c r="O42" i="57"/>
  <c r="I42" i="57"/>
  <c r="J42" i="57" s="1"/>
  <c r="G42" i="57"/>
  <c r="O41" i="57"/>
  <c r="I41" i="57"/>
  <c r="J41" i="57" s="1"/>
  <c r="G41" i="57"/>
  <c r="O40" i="57"/>
  <c r="I40" i="57"/>
  <c r="J40" i="57" s="1"/>
  <c r="G40" i="57"/>
  <c r="O39" i="57"/>
  <c r="I39" i="57"/>
  <c r="J39" i="57" s="1"/>
  <c r="O38" i="57"/>
  <c r="I38" i="57"/>
  <c r="J38" i="57" s="1"/>
  <c r="G38" i="57"/>
  <c r="O37" i="57"/>
  <c r="I37" i="57"/>
  <c r="J37" i="57" s="1"/>
  <c r="G37" i="57"/>
  <c r="O36" i="57"/>
  <c r="I36" i="57"/>
  <c r="J36" i="57" s="1"/>
  <c r="G36" i="57"/>
  <c r="O35" i="57"/>
  <c r="I35" i="57"/>
  <c r="J35" i="57" s="1"/>
  <c r="G35" i="57"/>
  <c r="O34" i="57"/>
  <c r="I34" i="57"/>
  <c r="J34" i="57" s="1"/>
  <c r="G34" i="57"/>
  <c r="O33" i="57"/>
  <c r="I33" i="57"/>
  <c r="J33" i="57" s="1"/>
  <c r="G33" i="57"/>
  <c r="O32" i="57"/>
  <c r="I32" i="57"/>
  <c r="J32" i="57" s="1"/>
  <c r="G32" i="57"/>
  <c r="O31" i="57"/>
  <c r="I31" i="57"/>
  <c r="J31" i="57" s="1"/>
  <c r="G31" i="57"/>
  <c r="O30" i="57"/>
  <c r="I30" i="57"/>
  <c r="J30" i="57" s="1"/>
  <c r="G30" i="57"/>
  <c r="O29" i="57"/>
  <c r="I29" i="57"/>
  <c r="J29" i="57" s="1"/>
  <c r="G29" i="57"/>
  <c r="O28" i="57"/>
  <c r="I28" i="57"/>
  <c r="J28" i="57" s="1"/>
  <c r="G28" i="57"/>
  <c r="O27" i="57"/>
  <c r="I27" i="57"/>
  <c r="J27" i="57" s="1"/>
  <c r="G27" i="57"/>
  <c r="O26" i="57"/>
  <c r="I26" i="57"/>
  <c r="J26" i="57" s="1"/>
  <c r="G26" i="57"/>
  <c r="O25" i="57"/>
  <c r="I25" i="57"/>
  <c r="J25" i="57" s="1"/>
  <c r="G25" i="57"/>
  <c r="O24" i="57"/>
  <c r="I24" i="57"/>
  <c r="J24" i="57" s="1"/>
  <c r="G24" i="57"/>
  <c r="G23" i="57"/>
  <c r="H23" i="57" s="1"/>
  <c r="O22" i="57"/>
  <c r="I22" i="57"/>
  <c r="J22" i="57" s="1"/>
  <c r="G22" i="57"/>
  <c r="O21" i="57"/>
  <c r="I21" i="57"/>
  <c r="J21" i="57" s="1"/>
  <c r="G21" i="57"/>
  <c r="O20" i="57"/>
  <c r="I20" i="57"/>
  <c r="J20" i="57" s="1"/>
  <c r="G20" i="57"/>
  <c r="O19" i="57"/>
  <c r="I19" i="57"/>
  <c r="J19" i="57" s="1"/>
  <c r="G19" i="57"/>
  <c r="O18" i="57"/>
  <c r="I18" i="57"/>
  <c r="J18" i="57" s="1"/>
  <c r="G18" i="57"/>
  <c r="O17" i="57"/>
  <c r="I17" i="57"/>
  <c r="J17" i="57" s="1"/>
  <c r="G17" i="57"/>
  <c r="O16" i="57"/>
  <c r="I16" i="57"/>
  <c r="J16" i="57" s="1"/>
  <c r="G16" i="57"/>
  <c r="O15" i="57"/>
  <c r="I15" i="57"/>
  <c r="J15" i="57" s="1"/>
  <c r="G15" i="57"/>
  <c r="O14" i="57"/>
  <c r="I14" i="57"/>
  <c r="J14" i="57" s="1"/>
  <c r="G14" i="57"/>
  <c r="O13" i="57"/>
  <c r="I13" i="57"/>
  <c r="J13" i="57" s="1"/>
  <c r="G13" i="57"/>
  <c r="O12" i="57"/>
  <c r="I12" i="57"/>
  <c r="J12" i="57" s="1"/>
  <c r="G12" i="57"/>
  <c r="O11" i="57"/>
  <c r="I11" i="57"/>
  <c r="J11" i="57" s="1"/>
  <c r="G11" i="57"/>
  <c r="O10" i="57"/>
  <c r="I10" i="57"/>
  <c r="J10" i="57" s="1"/>
  <c r="G10" i="57"/>
  <c r="O9" i="57"/>
  <c r="I9" i="57"/>
  <c r="J9" i="57" s="1"/>
  <c r="O8" i="57"/>
  <c r="I8" i="57"/>
  <c r="J8" i="57" s="1"/>
  <c r="O7" i="57"/>
  <c r="I7" i="57"/>
  <c r="J7" i="57" s="1"/>
  <c r="G7" i="57"/>
  <c r="O6" i="57"/>
  <c r="I6" i="57"/>
  <c r="J6" i="57" s="1"/>
  <c r="G6" i="57"/>
  <c r="O5" i="57"/>
  <c r="I5" i="57"/>
  <c r="J5" i="57" s="1"/>
  <c r="G5" i="57"/>
  <c r="O4" i="57"/>
  <c r="I4" i="57"/>
  <c r="J4" i="57" s="1"/>
  <c r="G4" i="57"/>
  <c r="G9" i="57" l="1"/>
  <c r="G8" i="57"/>
  <c r="I23" i="57"/>
  <c r="J23" i="57" s="1"/>
  <c r="O23" i="57"/>
  <c r="AZ9" i="9"/>
  <c r="F14" i="56"/>
  <c r="L4" i="56" l="1"/>
  <c r="M4" i="56"/>
  <c r="L5" i="56"/>
  <c r="M5" i="56"/>
  <c r="L6" i="56"/>
  <c r="M6" i="56"/>
  <c r="M3" i="56"/>
  <c r="L3" i="56"/>
  <c r="F13" i="56"/>
  <c r="B3" i="55"/>
  <c r="B9" i="55" s="1"/>
  <c r="BH25" i="9" l="1"/>
  <c r="BH10" i="9"/>
  <c r="BH11" i="9"/>
  <c r="BH12" i="9"/>
  <c r="BH13" i="9"/>
  <c r="BH14" i="9"/>
  <c r="BH15" i="9"/>
  <c r="BH16" i="9"/>
  <c r="BH17" i="9"/>
  <c r="BH18" i="9"/>
  <c r="BH19" i="9"/>
  <c r="BH20" i="9"/>
  <c r="BH21" i="9"/>
  <c r="BH22" i="9"/>
  <c r="BH23" i="9"/>
  <c r="BH24" i="9"/>
  <c r="BH26" i="9"/>
  <c r="BH27" i="9"/>
  <c r="BH28" i="9"/>
  <c r="BH30" i="9"/>
  <c r="BH31" i="9"/>
  <c r="BH32" i="9"/>
  <c r="BH33" i="9"/>
  <c r="BH34" i="9"/>
  <c r="BH35" i="9"/>
  <c r="BH36" i="9"/>
  <c r="BH37" i="9"/>
  <c r="BH38" i="9"/>
  <c r="BH39" i="9"/>
  <c r="BH40" i="9"/>
  <c r="BH41" i="9"/>
  <c r="BH42" i="9"/>
  <c r="BH43" i="9"/>
  <c r="BH44" i="9"/>
  <c r="BH45" i="9"/>
  <c r="BH46" i="9"/>
  <c r="BH47" i="9"/>
  <c r="BH48" i="9"/>
  <c r="BH49" i="9"/>
  <c r="BH50" i="9"/>
  <c r="BH51" i="9"/>
  <c r="BH52" i="9"/>
  <c r="BH53" i="9"/>
  <c r="BH54" i="9"/>
  <c r="BH55" i="9"/>
  <c r="BH56" i="9"/>
  <c r="BH9" i="9"/>
  <c r="BA8" i="9"/>
  <c r="AZ54" i="54"/>
  <c r="AZ53" i="54"/>
  <c r="AZ52" i="54"/>
  <c r="AZ51" i="54"/>
  <c r="AZ50" i="54"/>
  <c r="AZ49" i="54"/>
  <c r="AN49" i="54"/>
  <c r="AX49" i="54" s="1"/>
  <c r="AF49" i="54"/>
  <c r="X49" i="54"/>
  <c r="P49" i="54"/>
  <c r="AZ48" i="54"/>
  <c r="AX48" i="54"/>
  <c r="AV48" i="54"/>
  <c r="AN48" i="54"/>
  <c r="AF48" i="54"/>
  <c r="X48" i="54"/>
  <c r="P48" i="54"/>
  <c r="AZ47" i="54"/>
  <c r="AN47" i="54"/>
  <c r="AX47" i="54" s="1"/>
  <c r="AF47" i="54"/>
  <c r="X47" i="54"/>
  <c r="P47" i="54"/>
  <c r="AZ46" i="54"/>
  <c r="AX46" i="54"/>
  <c r="AV46" i="54"/>
  <c r="AN46" i="54"/>
  <c r="AF46" i="54"/>
  <c r="X46" i="54"/>
  <c r="P46" i="54"/>
  <c r="AZ45" i="54"/>
  <c r="AN45" i="54"/>
  <c r="AX45" i="54" s="1"/>
  <c r="AF45" i="54"/>
  <c r="X45" i="54"/>
  <c r="P45" i="54"/>
  <c r="AZ44" i="54"/>
  <c r="AU44" i="54"/>
  <c r="AV44" i="54" s="1"/>
  <c r="AX44" i="54" s="1"/>
  <c r="AM44" i="54"/>
  <c r="AN44" i="54" s="1"/>
  <c r="AF44" i="54"/>
  <c r="X44" i="54"/>
  <c r="P44" i="54"/>
  <c r="AZ43" i="54"/>
  <c r="AV43" i="54"/>
  <c r="AX43" i="54" s="1"/>
  <c r="AN43" i="54"/>
  <c r="AF43" i="54"/>
  <c r="X43" i="54"/>
  <c r="P43" i="54"/>
  <c r="AZ42" i="54"/>
  <c r="AX42" i="54"/>
  <c r="AV42" i="54"/>
  <c r="AN42" i="54"/>
  <c r="AF42" i="54"/>
  <c r="X42" i="54"/>
  <c r="P42" i="54"/>
  <c r="AZ41" i="54"/>
  <c r="AN41" i="54"/>
  <c r="AX41" i="54" s="1"/>
  <c r="AF41" i="54"/>
  <c r="X41" i="54"/>
  <c r="P41" i="54"/>
  <c r="AZ40" i="54"/>
  <c r="AV40" i="54"/>
  <c r="AX40" i="54" s="1"/>
  <c r="AN40" i="54"/>
  <c r="AF40" i="54"/>
  <c r="X40" i="54"/>
  <c r="P40" i="54"/>
  <c r="AZ39" i="54"/>
  <c r="AV39" i="54"/>
  <c r="AX39" i="54" s="1"/>
  <c r="AN39" i="54"/>
  <c r="AF39" i="54"/>
  <c r="X39" i="54"/>
  <c r="P39" i="54"/>
  <c r="AZ38" i="54"/>
  <c r="AV38" i="54"/>
  <c r="AX38" i="54" s="1"/>
  <c r="AU38" i="54"/>
  <c r="AM38" i="54"/>
  <c r="AN38" i="54" s="1"/>
  <c r="AZ37" i="54"/>
  <c r="AV37" i="54"/>
  <c r="AX37" i="54" s="1"/>
  <c r="AN37" i="54"/>
  <c r="AF37" i="54"/>
  <c r="X37" i="54"/>
  <c r="P37" i="54"/>
  <c r="AZ36" i="54"/>
  <c r="AX36" i="54"/>
  <c r="AN36" i="54"/>
  <c r="AF36" i="54"/>
  <c r="X36" i="54"/>
  <c r="P36" i="54"/>
  <c r="AZ35" i="54"/>
  <c r="X35" i="54"/>
  <c r="AX35" i="54" s="1"/>
  <c r="W35" i="54"/>
  <c r="P35" i="54"/>
  <c r="AZ34" i="54"/>
  <c r="AX34" i="54"/>
  <c r="AN34" i="54"/>
  <c r="AF34" i="54"/>
  <c r="X34" i="54"/>
  <c r="P34" i="54"/>
  <c r="AZ33" i="54"/>
  <c r="AV33" i="54"/>
  <c r="AX33" i="54" s="1"/>
  <c r="AN33" i="54"/>
  <c r="AF33" i="54"/>
  <c r="X33" i="54"/>
  <c r="P33" i="54"/>
  <c r="AZ32" i="54"/>
  <c r="AV32" i="54"/>
  <c r="AX32" i="54" s="1"/>
  <c r="AN32" i="54"/>
  <c r="AF32" i="54"/>
  <c r="X32" i="54"/>
  <c r="P32" i="54"/>
  <c r="AZ31" i="54"/>
  <c r="AV31" i="54"/>
  <c r="AX31" i="54" s="1"/>
  <c r="AN31" i="54"/>
  <c r="AF31" i="54"/>
  <c r="X31" i="54"/>
  <c r="P31" i="54"/>
  <c r="AZ30" i="54"/>
  <c r="AV30" i="54"/>
  <c r="AX30" i="54" s="1"/>
  <c r="AN30" i="54"/>
  <c r="AF30" i="54"/>
  <c r="X30" i="54"/>
  <c r="P30" i="54"/>
  <c r="AZ29" i="54"/>
  <c r="AN29" i="54"/>
  <c r="AX29" i="54" s="1"/>
  <c r="AF29" i="54"/>
  <c r="X29" i="54"/>
  <c r="P29" i="54"/>
  <c r="AZ28" i="54"/>
  <c r="AZ27" i="54"/>
  <c r="AX27" i="54"/>
  <c r="AN27" i="54"/>
  <c r="AF27" i="54"/>
  <c r="X27" i="54"/>
  <c r="P27" i="54"/>
  <c r="AZ26" i="54"/>
  <c r="AX26" i="54"/>
  <c r="AN26" i="54"/>
  <c r="AF26" i="54"/>
  <c r="X26" i="54"/>
  <c r="P26" i="54"/>
  <c r="AZ25" i="54"/>
  <c r="AN25" i="54"/>
  <c r="AX25" i="54" s="1"/>
  <c r="AF25" i="54"/>
  <c r="X25" i="54"/>
  <c r="P25" i="54"/>
  <c r="AZ24" i="54"/>
  <c r="AN24" i="54"/>
  <c r="AX24" i="54" s="1"/>
  <c r="AF24" i="54"/>
  <c r="X24" i="54"/>
  <c r="P24" i="54"/>
  <c r="AZ23" i="54"/>
  <c r="AV23" i="54"/>
  <c r="AX23" i="54" s="1"/>
  <c r="AN23" i="54"/>
  <c r="AF23" i="54"/>
  <c r="X23" i="54"/>
  <c r="P23" i="54"/>
  <c r="AZ22" i="54"/>
  <c r="AN22" i="54"/>
  <c r="AX22" i="54" s="1"/>
  <c r="AF22" i="54"/>
  <c r="X22" i="54"/>
  <c r="P22" i="54"/>
  <c r="AZ21" i="54"/>
  <c r="AN21" i="54"/>
  <c r="AX21" i="54" s="1"/>
  <c r="AF21" i="54"/>
  <c r="X21" i="54"/>
  <c r="P21" i="54"/>
  <c r="AZ20" i="54"/>
  <c r="AX20" i="54"/>
  <c r="AN20" i="54"/>
  <c r="AF20" i="54"/>
  <c r="X20" i="54"/>
  <c r="P20" i="54"/>
  <c r="AZ19" i="54"/>
  <c r="AX19" i="54"/>
  <c r="AF19" i="54"/>
  <c r="X19" i="54"/>
  <c r="P19" i="54"/>
  <c r="AZ18" i="54"/>
  <c r="AN18" i="54"/>
  <c r="AX18" i="54" s="1"/>
  <c r="AM18" i="54"/>
  <c r="AE18" i="54"/>
  <c r="AF18" i="54" s="1"/>
  <c r="X18" i="54"/>
  <c r="W18" i="54"/>
  <c r="O18" i="54"/>
  <c r="P18" i="54" s="1"/>
  <c r="AZ17" i="54"/>
  <c r="AN17" i="54"/>
  <c r="AX17" i="54" s="1"/>
  <c r="AF17" i="54"/>
  <c r="X17" i="54"/>
  <c r="P17" i="54"/>
  <c r="AZ16" i="54"/>
  <c r="AN16" i="54"/>
  <c r="AX16" i="54" s="1"/>
  <c r="AF16" i="54"/>
  <c r="X16" i="54"/>
  <c r="P16" i="54"/>
  <c r="AZ15" i="54"/>
  <c r="AV15" i="54"/>
  <c r="AX15" i="54" s="1"/>
  <c r="AN15" i="54"/>
  <c r="AF15" i="54"/>
  <c r="X15" i="54"/>
  <c r="P15" i="54"/>
  <c r="AZ14" i="54"/>
  <c r="AF14" i="54"/>
  <c r="X14" i="54"/>
  <c r="P14" i="54"/>
  <c r="AX14" i="54" s="1"/>
  <c r="AZ13" i="54"/>
  <c r="AV13" i="54"/>
  <c r="AN13" i="54"/>
  <c r="AF13" i="54"/>
  <c r="X13" i="54"/>
  <c r="P13" i="54"/>
  <c r="AZ12" i="54"/>
  <c r="AX12" i="54"/>
  <c r="AV12" i="54"/>
  <c r="AN12" i="54"/>
  <c r="AF12" i="54"/>
  <c r="X12" i="54"/>
  <c r="AZ11" i="54"/>
  <c r="AV11" i="54"/>
  <c r="AX11" i="54" s="1"/>
  <c r="AN11" i="54"/>
  <c r="AF11" i="54"/>
  <c r="X11" i="54"/>
  <c r="P11" i="54"/>
  <c r="AZ10" i="54"/>
  <c r="AN10" i="54"/>
  <c r="AX10" i="54" s="1"/>
  <c r="AF10" i="54"/>
  <c r="X10" i="54"/>
  <c r="P10" i="54"/>
  <c r="AZ9" i="54"/>
  <c r="AN9" i="54"/>
  <c r="AX9" i="54" s="1"/>
  <c r="AF9" i="54"/>
  <c r="X9" i="54"/>
  <c r="P9" i="54"/>
  <c r="BD8" i="54"/>
  <c r="BC8" i="54"/>
  <c r="BB8" i="54"/>
  <c r="BA8" i="54"/>
  <c r="AZ8" i="54"/>
  <c r="AY8" i="54"/>
  <c r="AX8" i="54"/>
  <c r="AW8" i="54"/>
  <c r="AV8" i="54"/>
  <c r="AU8" i="54"/>
  <c r="AT8" i="54"/>
  <c r="AS8" i="54"/>
  <c r="AR8" i="54"/>
  <c r="AQ8" i="54"/>
  <c r="AP8" i="54"/>
  <c r="AO8" i="54"/>
  <c r="AN8" i="54"/>
  <c r="AM8" i="54"/>
  <c r="AL8" i="54"/>
  <c r="AK8" i="54"/>
  <c r="AJ8" i="54"/>
  <c r="AI8" i="54"/>
  <c r="AH8" i="54"/>
  <c r="AG8" i="54"/>
  <c r="AF8" i="54"/>
  <c r="AE8" i="54"/>
  <c r="AD8" i="54"/>
  <c r="AC8" i="54"/>
  <c r="AB8" i="54"/>
  <c r="AA8" i="54"/>
  <c r="Z8" i="54"/>
  <c r="Y8" i="54"/>
  <c r="X8" i="54"/>
  <c r="W8" i="54"/>
  <c r="V8" i="54"/>
  <c r="U8" i="54"/>
  <c r="T8" i="54"/>
  <c r="S8" i="54"/>
  <c r="R8" i="54"/>
  <c r="Q8" i="54"/>
  <c r="P8" i="54"/>
  <c r="O8" i="54"/>
  <c r="N8" i="54"/>
  <c r="M8" i="54"/>
  <c r="L8" i="54"/>
  <c r="K8" i="54"/>
  <c r="J8" i="54"/>
  <c r="I8" i="54"/>
  <c r="H8" i="54"/>
  <c r="G8" i="54"/>
  <c r="F8" i="54"/>
  <c r="E8" i="54"/>
  <c r="D8" i="54"/>
  <c r="C8" i="54"/>
  <c r="B8" i="54"/>
  <c r="A8" i="54"/>
  <c r="F19" i="32"/>
  <c r="AX13" i="54" l="1"/>
  <c r="AX27" i="9"/>
  <c r="AX19" i="9"/>
  <c r="E4" i="51" l="1"/>
  <c r="E7" i="34"/>
  <c r="E9" i="51"/>
  <c r="E5" i="51"/>
  <c r="E6" i="51"/>
  <c r="E7" i="51"/>
  <c r="E8" i="51"/>
  <c r="AZ10" i="9"/>
  <c r="BA10" i="9" s="1"/>
  <c r="AZ11" i="9"/>
  <c r="BA11" i="9" s="1"/>
  <c r="F4" i="56" s="1"/>
  <c r="AZ12" i="9"/>
  <c r="BA12" i="9" s="1"/>
  <c r="AZ13" i="9"/>
  <c r="BA13" i="9" s="1"/>
  <c r="AZ14" i="9"/>
  <c r="BA14" i="9" s="1"/>
  <c r="AZ15" i="9"/>
  <c r="BA15" i="9" s="1"/>
  <c r="F7" i="56" s="1"/>
  <c r="AZ16" i="9"/>
  <c r="BA16" i="9" s="1"/>
  <c r="F10" i="56" s="1"/>
  <c r="AZ17" i="9"/>
  <c r="BA17" i="9" s="1"/>
  <c r="F5" i="56" s="1"/>
  <c r="AZ18" i="9"/>
  <c r="BA18" i="9" s="1"/>
  <c r="F6" i="56" s="1"/>
  <c r="AZ19" i="9"/>
  <c r="BA19" i="9" s="1"/>
  <c r="AZ20" i="9"/>
  <c r="BA20" i="9" s="1"/>
  <c r="AZ21" i="9"/>
  <c r="BA21" i="9" s="1"/>
  <c r="AZ22" i="9"/>
  <c r="BA22" i="9" s="1"/>
  <c r="F8" i="56" s="1"/>
  <c r="AZ23" i="9"/>
  <c r="BA23" i="9" s="1"/>
  <c r="AZ24" i="9"/>
  <c r="BA24" i="9" s="1"/>
  <c r="F9" i="56" s="1"/>
  <c r="AZ25" i="9"/>
  <c r="BA25" i="9" s="1"/>
  <c r="AZ26" i="9"/>
  <c r="BA26" i="9" s="1"/>
  <c r="AZ27" i="9"/>
  <c r="BA27" i="9" s="1"/>
  <c r="F11" i="56" s="1"/>
  <c r="AZ28" i="9"/>
  <c r="AZ30" i="9"/>
  <c r="BA30" i="9" s="1"/>
  <c r="AZ31" i="9"/>
  <c r="BA31" i="9" s="1"/>
  <c r="F12" i="56" s="1"/>
  <c r="AZ32" i="9"/>
  <c r="BA32" i="9" s="1"/>
  <c r="AZ33" i="9"/>
  <c r="BA33" i="9" s="1"/>
  <c r="AZ34" i="9"/>
  <c r="BA34" i="9" s="1"/>
  <c r="AZ36" i="9"/>
  <c r="BA36" i="9" s="1"/>
  <c r="AZ38" i="9"/>
  <c r="BA38" i="9" s="1"/>
  <c r="AZ39" i="9"/>
  <c r="BA39" i="9" s="1"/>
  <c r="AZ40" i="9"/>
  <c r="BA40" i="9" s="1"/>
  <c r="AZ41" i="9"/>
  <c r="BA41" i="9" s="1"/>
  <c r="AZ42" i="9"/>
  <c r="BA42" i="9" s="1"/>
  <c r="AZ43" i="9"/>
  <c r="BA43" i="9" s="1"/>
  <c r="AZ44" i="9"/>
  <c r="BA44" i="9" s="1"/>
  <c r="AZ45" i="9"/>
  <c r="BA45" i="9" s="1"/>
  <c r="F15" i="56" s="1"/>
  <c r="AZ46" i="9"/>
  <c r="BA46" i="9" s="1"/>
  <c r="F16" i="56" s="1"/>
  <c r="AZ47" i="9"/>
  <c r="BA47" i="9" s="1"/>
  <c r="F17" i="56" s="1"/>
  <c r="AZ48" i="9"/>
  <c r="BA48" i="9" s="1"/>
  <c r="AZ49" i="9"/>
  <c r="BA49" i="9" s="1"/>
  <c r="AZ50" i="9"/>
  <c r="BA50" i="9" s="1"/>
  <c r="AZ51" i="9"/>
  <c r="BA51" i="9" s="1"/>
  <c r="AZ52" i="9"/>
  <c r="BA52" i="9" s="1"/>
  <c r="AZ53" i="9"/>
  <c r="BA53" i="9" s="1"/>
  <c r="BA55" i="9"/>
  <c r="AZ56" i="9"/>
  <c r="BA56" i="9" s="1"/>
  <c r="BD8" i="9" l="1"/>
  <c r="BC8" i="9" l="1"/>
  <c r="BA9" i="9"/>
  <c r="F3" i="56" s="1"/>
  <c r="F6" i="32"/>
  <c r="F17" i="32"/>
  <c r="F13" i="32"/>
  <c r="F14" i="32"/>
  <c r="F7" i="32"/>
  <c r="F8" i="32"/>
  <c r="F9" i="32"/>
  <c r="F10" i="32"/>
  <c r="F11" i="32"/>
  <c r="F15" i="32"/>
  <c r="F12" i="32"/>
  <c r="F16" i="32"/>
  <c r="A8" i="9" l="1"/>
  <c r="B8" i="9"/>
  <c r="E5" i="34"/>
  <c r="E6" i="34"/>
  <c r="E4" i="34"/>
  <c r="J8" i="9"/>
  <c r="K8" i="9"/>
  <c r="L8" i="9"/>
  <c r="M8" i="9"/>
  <c r="N8" i="9"/>
  <c r="O8" i="9"/>
  <c r="P8" i="9"/>
  <c r="Q8" i="9"/>
  <c r="R8" i="9"/>
  <c r="S8" i="9"/>
  <c r="T8" i="9"/>
  <c r="U8" i="9"/>
  <c r="V8" i="9"/>
  <c r="W8" i="9"/>
  <c r="X8" i="9"/>
  <c r="Y8" i="9"/>
  <c r="Z8" i="9"/>
  <c r="AA8" i="9"/>
  <c r="AB8" i="9"/>
  <c r="AC8" i="9"/>
  <c r="AD8" i="9"/>
  <c r="AE8" i="9"/>
  <c r="AF8" i="9"/>
  <c r="AG8" i="9"/>
  <c r="AH8" i="9"/>
  <c r="AI8" i="9"/>
  <c r="AJ8" i="9"/>
  <c r="AK8" i="9"/>
  <c r="AL8" i="9"/>
  <c r="AM8" i="9"/>
  <c r="AN8" i="9"/>
  <c r="AO8" i="9"/>
  <c r="AP8" i="9"/>
  <c r="AQ8" i="9"/>
  <c r="AR8" i="9"/>
  <c r="AS8" i="9"/>
  <c r="AT8" i="9"/>
  <c r="AU8" i="9"/>
  <c r="AV8" i="9"/>
  <c r="AW8" i="9"/>
  <c r="AX8" i="9"/>
  <c r="AY8" i="9"/>
  <c r="AZ8" i="9"/>
  <c r="I8" i="9"/>
  <c r="C8" i="9"/>
  <c r="D8" i="9"/>
  <c r="E8" i="9"/>
  <c r="F8" i="9"/>
  <c r="G8" i="9"/>
  <c r="H8" i="9"/>
  <c r="BB8" i="9"/>
  <c r="B3" i="21" l="1"/>
  <c r="B4" i="21"/>
  <c r="B5" i="21"/>
  <c r="B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2" i="21"/>
  <c r="C21" i="21"/>
  <c r="D21" i="21" s="1"/>
  <c r="E21" i="21" s="1"/>
  <c r="C23" i="21"/>
  <c r="D23" i="21" s="1"/>
  <c r="E23" i="21" s="1"/>
  <c r="C24" i="21"/>
  <c r="D24" i="21" s="1"/>
  <c r="E24" i="21" s="1"/>
  <c r="C25" i="21"/>
  <c r="D25" i="21" s="1"/>
  <c r="E25" i="21" s="1"/>
  <c r="C26" i="21"/>
  <c r="D26" i="21" s="1"/>
  <c r="E26" i="21" s="1"/>
  <c r="C27" i="21"/>
  <c r="D27" i="21" s="1"/>
  <c r="E27" i="21" s="1"/>
  <c r="C29" i="21"/>
  <c r="D29" i="21" s="1"/>
  <c r="E29" i="21" s="1"/>
  <c r="C31" i="21"/>
  <c r="D31" i="21" s="1"/>
  <c r="E31" i="21" s="1"/>
  <c r="C32" i="21"/>
  <c r="D32" i="21" s="1"/>
  <c r="E32" i="21" s="1"/>
  <c r="C33" i="21"/>
  <c r="D33" i="21" s="1"/>
  <c r="E33" i="21" s="1"/>
  <c r="C34" i="21"/>
  <c r="D34" i="21" s="1"/>
  <c r="E34" i="21" s="1"/>
  <c r="C35" i="21"/>
  <c r="D35" i="21" s="1"/>
  <c r="E35" i="21" s="1"/>
  <c r="C36" i="21"/>
  <c r="D36" i="21" s="1"/>
  <c r="E36" i="21" s="1"/>
  <c r="C37" i="21"/>
  <c r="D37" i="21" s="1"/>
  <c r="E37" i="21" s="1"/>
  <c r="C38" i="21"/>
  <c r="D38" i="21" s="1"/>
  <c r="E38" i="21" s="1"/>
  <c r="C39" i="21"/>
  <c r="D39" i="21" s="1"/>
  <c r="E39" i="21" s="1"/>
  <c r="C40" i="21"/>
  <c r="D40" i="21" s="1"/>
  <c r="E40" i="21" s="1"/>
  <c r="C41" i="21"/>
  <c r="D41" i="21" s="1"/>
  <c r="E41" i="21" s="1"/>
  <c r="C42" i="21"/>
  <c r="D42" i="21" s="1"/>
  <c r="E42" i="21" s="1"/>
  <c r="C3" i="21" l="1"/>
  <c r="D3" i="21" s="1"/>
  <c r="E3" i="21" s="1"/>
  <c r="C4" i="21"/>
  <c r="D4" i="21" s="1"/>
  <c r="E4" i="21" s="1"/>
  <c r="C5" i="21"/>
  <c r="D5" i="21" s="1"/>
  <c r="E5" i="21" s="1"/>
  <c r="C6" i="21"/>
  <c r="D6" i="21" s="1"/>
  <c r="E6" i="21" s="1"/>
  <c r="C7" i="21"/>
  <c r="D7" i="21" s="1"/>
  <c r="E7" i="21" s="1"/>
  <c r="C8" i="21"/>
  <c r="D8" i="21" s="1"/>
  <c r="E8" i="21" s="1"/>
  <c r="C9" i="21"/>
  <c r="D9" i="21" s="1"/>
  <c r="E9" i="21" s="1"/>
  <c r="C10" i="21"/>
  <c r="D10" i="21" s="1"/>
  <c r="E10" i="21" s="1"/>
  <c r="C11" i="21"/>
  <c r="D11" i="21" s="1"/>
  <c r="E11" i="21" s="1"/>
  <c r="C12" i="21"/>
  <c r="D12" i="21" s="1"/>
  <c r="E12" i="21" s="1"/>
  <c r="C13" i="21"/>
  <c r="D13" i="21" s="1"/>
  <c r="E13" i="21" s="1"/>
  <c r="C14" i="21"/>
  <c r="D14" i="21" s="1"/>
  <c r="E14" i="21" s="1"/>
  <c r="C15" i="21"/>
  <c r="D15" i="21" s="1"/>
  <c r="E15" i="21" s="1"/>
  <c r="C16" i="21"/>
  <c r="D16" i="21" s="1"/>
  <c r="E16" i="21" s="1"/>
  <c r="C17" i="21"/>
  <c r="D17" i="21" s="1"/>
  <c r="E17" i="21" s="1"/>
  <c r="C18" i="21"/>
  <c r="D18" i="21" s="1"/>
  <c r="E18" i="21" s="1"/>
  <c r="C19" i="21"/>
  <c r="D19" i="21" s="1"/>
  <c r="E19" i="21" s="1"/>
  <c r="C20" i="21"/>
  <c r="D20" i="21" s="1"/>
  <c r="E20" i="21" s="1"/>
  <c r="C2" i="21" l="1"/>
  <c r="D2" i="21" s="1"/>
  <c r="AF9" i="9"/>
  <c r="E2" i="21" l="1"/>
  <c r="Q19" i="45"/>
  <c r="R11" i="46" l="1"/>
  <c r="R10" i="46"/>
  <c r="R9" i="46"/>
  <c r="R8" i="46"/>
  <c r="R7" i="46"/>
  <c r="J7" i="44" l="1"/>
  <c r="I6" i="44"/>
  <c r="AV46" i="9" l="1"/>
  <c r="U19" i="45"/>
  <c r="T19" i="45"/>
  <c r="S19" i="45"/>
  <c r="R19" i="45"/>
  <c r="P19" i="45"/>
  <c r="O19" i="45"/>
  <c r="N19" i="45"/>
  <c r="M19" i="45"/>
  <c r="L19" i="45"/>
  <c r="K19" i="45"/>
  <c r="J19" i="45"/>
  <c r="O20" i="45" s="1"/>
  <c r="I19" i="45"/>
  <c r="H19" i="45"/>
  <c r="G19" i="45"/>
  <c r="F19" i="45"/>
  <c r="E19" i="45"/>
  <c r="D19" i="45"/>
  <c r="D28" i="45" s="1"/>
  <c r="C19" i="45"/>
  <c r="I25" i="44"/>
  <c r="D25" i="44"/>
  <c r="J25" i="44" s="1"/>
  <c r="G24" i="44"/>
  <c r="F24" i="44"/>
  <c r="J24" i="44" s="1"/>
  <c r="E24" i="44"/>
  <c r="I24" i="44" s="1"/>
  <c r="D23" i="44"/>
  <c r="I23" i="44" s="1"/>
  <c r="J22" i="44"/>
  <c r="I22" i="44"/>
  <c r="F22" i="44"/>
  <c r="G22" i="44" s="1"/>
  <c r="H22" i="44" s="1"/>
  <c r="D20" i="44"/>
  <c r="H20" i="44" s="1"/>
  <c r="L19" i="44"/>
  <c r="J19" i="44"/>
  <c r="I19" i="44"/>
  <c r="H19" i="44"/>
  <c r="G19" i="44"/>
  <c r="F19" i="44"/>
  <c r="E19" i="44"/>
  <c r="I18" i="44"/>
  <c r="F18" i="44"/>
  <c r="G18" i="44" s="1"/>
  <c r="H18" i="44" s="1"/>
  <c r="E18" i="44"/>
  <c r="I17" i="44"/>
  <c r="H17" i="44"/>
  <c r="G17" i="44"/>
  <c r="F17" i="44"/>
  <c r="E17" i="44"/>
  <c r="J17" i="44" s="1"/>
  <c r="B17" i="44"/>
  <c r="I16" i="44"/>
  <c r="H16" i="44"/>
  <c r="G16" i="44"/>
  <c r="F16" i="44"/>
  <c r="E16" i="44"/>
  <c r="J16" i="44" s="1"/>
  <c r="I15" i="44"/>
  <c r="H15" i="44"/>
  <c r="G15" i="44"/>
  <c r="F15" i="44"/>
  <c r="E15" i="44"/>
  <c r="J15" i="44" s="1"/>
  <c r="I14" i="44"/>
  <c r="H14" i="44"/>
  <c r="G14" i="44"/>
  <c r="F14" i="44"/>
  <c r="E14" i="44"/>
  <c r="J14" i="44" s="1"/>
  <c r="I13" i="44"/>
  <c r="H13" i="44"/>
  <c r="G13" i="44"/>
  <c r="F13" i="44"/>
  <c r="E13" i="44"/>
  <c r="J13" i="44" s="1"/>
  <c r="B13" i="44"/>
  <c r="J12" i="44"/>
  <c r="I12" i="44"/>
  <c r="H12" i="44"/>
  <c r="G12" i="44"/>
  <c r="B12" i="44"/>
  <c r="J11" i="44"/>
  <c r="H11" i="44"/>
  <c r="G11" i="44"/>
  <c r="F11" i="44"/>
  <c r="E11" i="44"/>
  <c r="I11" i="44" s="1"/>
  <c r="J10" i="44"/>
  <c r="G10" i="44"/>
  <c r="F10" i="44"/>
  <c r="I10" i="44" s="1"/>
  <c r="E10" i="44"/>
  <c r="H10" i="44" s="1"/>
  <c r="J9" i="44"/>
  <c r="G9" i="44"/>
  <c r="F9" i="44"/>
  <c r="I9" i="44" s="1"/>
  <c r="E9" i="44"/>
  <c r="H9" i="44" s="1"/>
  <c r="J8" i="44"/>
  <c r="G8" i="44"/>
  <c r="F8" i="44"/>
  <c r="I8" i="44" s="1"/>
  <c r="E8" i="44"/>
  <c r="H8" i="44" s="1"/>
  <c r="B8" i="44"/>
  <c r="I7" i="44"/>
  <c r="H7" i="44"/>
  <c r="G7" i="44"/>
  <c r="F7" i="44"/>
  <c r="E7" i="44"/>
  <c r="J6" i="44"/>
  <c r="H6" i="44"/>
  <c r="G6" i="44"/>
  <c r="F6" i="44"/>
  <c r="E6" i="44"/>
  <c r="J5" i="44"/>
  <c r="I5" i="44"/>
  <c r="H5" i="44"/>
  <c r="J4" i="44"/>
  <c r="I4" i="44"/>
  <c r="H4" i="44"/>
  <c r="G4" i="44"/>
  <c r="F4" i="44"/>
  <c r="E4" i="44"/>
  <c r="B4" i="44"/>
  <c r="H24" i="44" l="1"/>
  <c r="E25" i="44"/>
  <c r="B22" i="44"/>
  <c r="G25" i="44"/>
  <c r="U20" i="45"/>
  <c r="J18" i="44" s="1"/>
  <c r="F20" i="44"/>
  <c r="I20" i="44"/>
  <c r="I26" i="44" s="1"/>
  <c r="AM44" i="9" s="1"/>
  <c r="H23" i="44"/>
  <c r="J23" i="44"/>
  <c r="I20" i="45"/>
  <c r="B20" i="44"/>
  <c r="B26" i="44" s="1"/>
  <c r="E20" i="44"/>
  <c r="J20" i="44" s="1"/>
  <c r="G23" i="44"/>
  <c r="F25" i="44"/>
  <c r="H25" i="44"/>
  <c r="F26" i="44" l="1"/>
  <c r="G26" i="44"/>
  <c r="J26" i="44"/>
  <c r="AU44" i="9" s="1"/>
  <c r="AV44" i="9" s="1"/>
  <c r="AX44" i="9" s="1"/>
  <c r="H26" i="44"/>
  <c r="E26" i="44"/>
  <c r="AV48" i="9" l="1"/>
  <c r="AV43" i="9"/>
  <c r="AX43" i="9" s="1"/>
  <c r="AV42" i="9" l="1"/>
  <c r="AX42" i="9" s="1"/>
  <c r="AV37" i="9" l="1"/>
  <c r="AZ37" i="9" l="1"/>
  <c r="AX37" i="9"/>
  <c r="AV23" i="9"/>
  <c r="AX23" i="9" s="1"/>
  <c r="C30" i="21" l="1"/>
  <c r="D30" i="21" s="1"/>
  <c r="E30" i="21" s="1"/>
  <c r="BA37" i="9"/>
  <c r="AF10" i="9"/>
  <c r="X10" i="9"/>
  <c r="P10" i="9"/>
  <c r="AN10" i="9"/>
  <c r="AX10" i="9" s="1"/>
  <c r="P11" i="9"/>
  <c r="X11" i="9"/>
  <c r="AF11" i="9"/>
  <c r="AN11" i="9"/>
  <c r="AV11" i="9"/>
  <c r="AX11" i="9" s="1"/>
  <c r="AN9" i="9" l="1"/>
  <c r="AX9" i="9" s="1"/>
  <c r="X9" i="9"/>
  <c r="P9" i="9"/>
  <c r="P29" i="9"/>
  <c r="X29" i="9"/>
  <c r="AF29" i="9"/>
  <c r="AN29" i="9"/>
  <c r="AX29" i="9" s="1"/>
  <c r="AY29" i="9" s="1"/>
  <c r="AZ29" i="9" l="1"/>
  <c r="BH29" i="9"/>
  <c r="C22" i="21"/>
  <c r="D22" i="21" s="1"/>
  <c r="E22" i="21" s="1"/>
  <c r="BA29" i="9"/>
  <c r="AV12" i="9"/>
  <c r="AX12" i="9" s="1"/>
  <c r="AN12" i="9"/>
  <c r="AF12" i="9"/>
  <c r="X12" i="9"/>
  <c r="AV13" i="9" l="1"/>
  <c r="AU38" i="9" l="1"/>
  <c r="AV38" i="9" s="1"/>
  <c r="AX38" i="9" s="1"/>
  <c r="AM38" i="9"/>
  <c r="AN38" i="9" s="1"/>
  <c r="W35" i="9" l="1"/>
  <c r="AV40" i="9" l="1"/>
  <c r="AX40" i="9" s="1"/>
  <c r="AV39" i="9" l="1"/>
  <c r="AX39" i="9" s="1"/>
  <c r="P35" i="9"/>
  <c r="X35" i="9"/>
  <c r="AZ35" i="9" l="1"/>
  <c r="AX35" i="9"/>
  <c r="AV34" i="9"/>
  <c r="AX34" i="9" s="1"/>
  <c r="AN34" i="9"/>
  <c r="AF34" i="9"/>
  <c r="X34" i="9"/>
  <c r="P34" i="9"/>
  <c r="AV33" i="9"/>
  <c r="AX33" i="9" s="1"/>
  <c r="AV30" i="9"/>
  <c r="AX30" i="9" s="1"/>
  <c r="AV32" i="9"/>
  <c r="AX32" i="9" s="1"/>
  <c r="AV31" i="9"/>
  <c r="AX31" i="9" s="1"/>
  <c r="C28" i="21" l="1"/>
  <c r="D28" i="21" s="1"/>
  <c r="G80" i="43"/>
  <c r="G79" i="43"/>
  <c r="G78" i="43"/>
  <c r="G77" i="43"/>
  <c r="G69" i="43"/>
  <c r="G68" i="43"/>
  <c r="G67" i="43"/>
  <c r="G66" i="43"/>
  <c r="G58" i="43"/>
  <c r="G57" i="43"/>
  <c r="G56" i="43"/>
  <c r="G55" i="43"/>
  <c r="G45" i="43"/>
  <c r="G44" i="43"/>
  <c r="G43" i="43"/>
  <c r="G42" i="43"/>
  <c r="G34" i="43"/>
  <c r="G33" i="43"/>
  <c r="G32" i="43"/>
  <c r="G31" i="43"/>
  <c r="G18" i="43"/>
  <c r="G17" i="43"/>
  <c r="G16" i="43"/>
  <c r="G15" i="43"/>
  <c r="G7" i="43"/>
  <c r="G6" i="43"/>
  <c r="G5" i="43"/>
  <c r="G4" i="43"/>
  <c r="E28" i="21" l="1"/>
  <c r="H5" i="21"/>
  <c r="H6" i="21"/>
  <c r="H3" i="21"/>
  <c r="H4" i="21"/>
  <c r="G8" i="43"/>
  <c r="G9" i="43" s="1"/>
  <c r="G19" i="43"/>
  <c r="G20" i="43" s="1"/>
  <c r="G35" i="43"/>
  <c r="G36" i="43" s="1"/>
  <c r="G46" i="43"/>
  <c r="G47" i="43" s="1"/>
  <c r="G59" i="43"/>
  <c r="G60" i="43" s="1"/>
  <c r="G70" i="43"/>
  <c r="G71" i="43" s="1"/>
  <c r="G81" i="43"/>
  <c r="G82" i="43" s="1"/>
  <c r="AV15" i="9"/>
  <c r="AX15" i="9" s="1"/>
  <c r="R43" i="41"/>
  <c r="S43" i="41"/>
  <c r="U43" i="41" s="1"/>
  <c r="R42" i="41"/>
  <c r="S42" i="41" s="1"/>
  <c r="U42" i="41" s="1"/>
  <c r="R41" i="41"/>
  <c r="S41" i="41"/>
  <c r="R40" i="41"/>
  <c r="S40" i="41" s="1"/>
  <c r="U39" i="41" s="1"/>
  <c r="R39" i="41"/>
  <c r="S39" i="41"/>
  <c r="R38" i="41"/>
  <c r="S38" i="41" s="1"/>
  <c r="U38" i="41" s="1"/>
  <c r="R37" i="41"/>
  <c r="S37" i="41" s="1"/>
  <c r="R36" i="41"/>
  <c r="S36" i="41" s="1"/>
  <c r="R35" i="41"/>
  <c r="S35" i="41" s="1"/>
  <c r="U35" i="41" s="1"/>
  <c r="R34" i="41"/>
  <c r="S34" i="41" s="1"/>
  <c r="U34" i="41" s="1"/>
  <c r="R33" i="41"/>
  <c r="S33" i="41"/>
  <c r="U33" i="41" s="1"/>
  <c r="R32" i="41"/>
  <c r="S32" i="41" s="1"/>
  <c r="R31" i="41"/>
  <c r="S31" i="41" s="1"/>
  <c r="R30" i="41"/>
  <c r="S30" i="41" s="1"/>
  <c r="R29" i="41"/>
  <c r="S29" i="41" s="1"/>
  <c r="R28" i="41"/>
  <c r="S28" i="41" s="1"/>
  <c r="R27" i="41"/>
  <c r="S27" i="41" s="1"/>
  <c r="R26" i="41"/>
  <c r="S26" i="41" s="1"/>
  <c r="U26" i="41" s="1"/>
  <c r="R25" i="41"/>
  <c r="S25" i="41"/>
  <c r="U25" i="41" s="1"/>
  <c r="R24" i="41"/>
  <c r="S24" i="41" s="1"/>
  <c r="U24" i="41" s="1"/>
  <c r="R23" i="41"/>
  <c r="S23" i="41"/>
  <c r="R22" i="41"/>
  <c r="S22" i="41" s="1"/>
  <c r="U22" i="41" s="1"/>
  <c r="U23" i="41" s="1"/>
  <c r="R21" i="41"/>
  <c r="S21" i="41"/>
  <c r="R20" i="41"/>
  <c r="S20" i="41" s="1"/>
  <c r="R19" i="41"/>
  <c r="S19" i="41"/>
  <c r="R18" i="41"/>
  <c r="S18" i="41" s="1"/>
  <c r="U18" i="41" s="1"/>
  <c r="R17" i="41"/>
  <c r="S17" i="41"/>
  <c r="R16" i="41"/>
  <c r="S16" i="41" s="1"/>
  <c r="U16" i="41" s="1"/>
  <c r="R15" i="41"/>
  <c r="S15" i="41"/>
  <c r="R14" i="41"/>
  <c r="S14" i="41" s="1"/>
  <c r="U14" i="41" s="1"/>
  <c r="R13" i="41"/>
  <c r="S13" i="41"/>
  <c r="U13" i="41" s="1"/>
  <c r="R12" i="41"/>
  <c r="S12" i="41" s="1"/>
  <c r="U12" i="41" s="1"/>
  <c r="U11" i="41"/>
  <c r="R11" i="41"/>
  <c r="S11" i="41" s="1"/>
  <c r="R10" i="41"/>
  <c r="S10" i="41" s="1"/>
  <c r="S9" i="41"/>
  <c r="R8" i="41"/>
  <c r="S8" i="41"/>
  <c r="AN46" i="9"/>
  <c r="AF46" i="9"/>
  <c r="X46" i="9"/>
  <c r="P46" i="9"/>
  <c r="AE18" i="9"/>
  <c r="AF18" i="9" s="1"/>
  <c r="AM18" i="9"/>
  <c r="AN18" i="9" s="1"/>
  <c r="AX18" i="9" s="1"/>
  <c r="O18" i="9"/>
  <c r="P18" i="9" s="1"/>
  <c r="W18" i="9"/>
  <c r="X18" i="9" s="1"/>
  <c r="AN32" i="9"/>
  <c r="AF32" i="9"/>
  <c r="X32" i="9"/>
  <c r="P32" i="9"/>
  <c r="AN31" i="9"/>
  <c r="P43" i="9"/>
  <c r="P20" i="9"/>
  <c r="X20" i="9"/>
  <c r="AF20" i="9"/>
  <c r="AN20" i="9"/>
  <c r="AX20" i="9" s="1"/>
  <c r="P19" i="9"/>
  <c r="X19" i="9"/>
  <c r="AF19" i="9"/>
  <c r="H16" i="33"/>
  <c r="G16" i="33"/>
  <c r="F16" i="33"/>
  <c r="D16" i="33"/>
  <c r="AN13" i="9"/>
  <c r="AF13" i="9"/>
  <c r="X13" i="9"/>
  <c r="P13" i="9"/>
  <c r="D12" i="30"/>
  <c r="C12" i="30"/>
  <c r="B12" i="30"/>
  <c r="P48" i="9"/>
  <c r="AN49" i="9"/>
  <c r="AX49" i="9" s="1"/>
  <c r="AF49" i="9"/>
  <c r="X49" i="9"/>
  <c r="P49" i="9"/>
  <c r="AN48" i="9"/>
  <c r="AX48" i="9" s="1"/>
  <c r="AF48" i="9"/>
  <c r="AN45" i="9"/>
  <c r="AX45" i="9" s="1"/>
  <c r="AF45" i="9"/>
  <c r="AN47" i="9"/>
  <c r="AX47" i="9" s="1"/>
  <c r="AF47" i="9"/>
  <c r="X48" i="9"/>
  <c r="X47" i="9"/>
  <c r="X45" i="9"/>
  <c r="AN26" i="9"/>
  <c r="AX26" i="9" s="1"/>
  <c r="AN25" i="9"/>
  <c r="AX25" i="9" s="1"/>
  <c r="P45" i="9"/>
  <c r="P47" i="9"/>
  <c r="AN44" i="9"/>
  <c r="AN43" i="9"/>
  <c r="AN42" i="9"/>
  <c r="AN41" i="9"/>
  <c r="AX41" i="9" s="1"/>
  <c r="AF44" i="9"/>
  <c r="AF43" i="9"/>
  <c r="AF42" i="9"/>
  <c r="AF41" i="9"/>
  <c r="X44" i="9"/>
  <c r="X43" i="9"/>
  <c r="X42" i="9"/>
  <c r="X41" i="9"/>
  <c r="P44" i="9"/>
  <c r="P42" i="9"/>
  <c r="P41" i="9"/>
  <c r="AN40" i="9"/>
  <c r="AF40" i="9"/>
  <c r="X40" i="9"/>
  <c r="P40" i="9"/>
  <c r="AN39" i="9"/>
  <c r="AF39" i="9"/>
  <c r="X39" i="9"/>
  <c r="P39" i="9"/>
  <c r="AN37" i="9"/>
  <c r="AF37" i="9"/>
  <c r="X37" i="9"/>
  <c r="P37" i="9"/>
  <c r="AN36" i="9"/>
  <c r="AX36" i="9" s="1"/>
  <c r="AF36" i="9"/>
  <c r="X36" i="9"/>
  <c r="P36" i="9"/>
  <c r="AN33" i="9"/>
  <c r="AF33" i="9"/>
  <c r="X33" i="9"/>
  <c r="P33" i="9"/>
  <c r="AF31" i="9"/>
  <c r="X31" i="9"/>
  <c r="P31" i="9"/>
  <c r="AN30" i="9"/>
  <c r="AF30" i="9"/>
  <c r="X30" i="9"/>
  <c r="P30" i="9"/>
  <c r="AN27" i="9"/>
  <c r="AF27" i="9"/>
  <c r="X27" i="9"/>
  <c r="P27" i="9"/>
  <c r="AF26" i="9"/>
  <c r="AF25" i="9"/>
  <c r="X26" i="9"/>
  <c r="X25" i="9"/>
  <c r="P26" i="9"/>
  <c r="P25" i="9"/>
  <c r="AN23" i="9"/>
  <c r="AN24" i="9"/>
  <c r="AX24" i="9" s="1"/>
  <c r="AF23" i="9"/>
  <c r="AF24" i="9"/>
  <c r="X23" i="9"/>
  <c r="X24" i="9"/>
  <c r="P23" i="9"/>
  <c r="P24" i="9"/>
  <c r="AN22" i="9"/>
  <c r="AX22" i="9" s="1"/>
  <c r="AF22" i="9"/>
  <c r="X22" i="9"/>
  <c r="P22" i="9"/>
  <c r="AN21" i="9"/>
  <c r="AX21" i="9" s="1"/>
  <c r="AF21" i="9"/>
  <c r="X21" i="9"/>
  <c r="P21" i="9"/>
  <c r="AN17" i="9"/>
  <c r="AX17" i="9" s="1"/>
  <c r="AF17" i="9"/>
  <c r="X17" i="9"/>
  <c r="P17" i="9"/>
  <c r="AN16" i="9"/>
  <c r="AX16" i="9" s="1"/>
  <c r="AF16" i="9"/>
  <c r="X16" i="9"/>
  <c r="P16" i="9"/>
  <c r="AN15" i="9"/>
  <c r="AF15" i="9"/>
  <c r="X15" i="9"/>
  <c r="P15" i="9"/>
  <c r="AF14" i="9"/>
  <c r="X14" i="9"/>
  <c r="P14" i="9"/>
  <c r="AX14" i="9" l="1"/>
  <c r="H7" i="21"/>
  <c r="AX13" i="9"/>
  <c r="U8" i="41"/>
  <c r="U27" i="41"/>
  <c r="U31" i="41"/>
  <c r="G5" i="21" l="1"/>
  <c r="G3" i="21"/>
  <c r="G4" i="21"/>
  <c r="G6" i="21"/>
  <c r="G7" i="21" l="1"/>
</calcChain>
</file>

<file path=xl/comments1.xml><?xml version="1.0" encoding="utf-8"?>
<comments xmlns="http://schemas.openxmlformats.org/spreadsheetml/2006/main">
  <authors>
    <author/>
  </authors>
  <commentList>
    <comment ref="AV10" authorId="0">
      <text>
        <r>
          <rPr>
            <sz val="10"/>
            <color rgb="FF000000"/>
            <rFont val="Arial"/>
            <family val="2"/>
          </rPr>
          <t>JulietaR:
Es anual</t>
        </r>
      </text>
    </comment>
    <comment ref="I16" authorId="0">
      <text>
        <r>
          <rPr>
            <sz val="10"/>
            <color rgb="FF000000"/>
            <rFont val="Arial"/>
            <family val="2"/>
          </rPr>
          <t>REM interinstitucional entre SPNN, PNN Cahuinarí y la Asociación PANI. Fecha: 15 de julio de 2010</t>
        </r>
      </text>
    </comment>
    <comment ref="AG17" authorId="0">
      <text>
        <r>
          <rPr>
            <sz val="10"/>
            <color rgb="FF000000"/>
            <rFont val="Arial"/>
            <family val="2"/>
          </rPr>
          <t>DTAM
Son Acuerdo de Voluntades.</t>
        </r>
      </text>
    </comment>
    <comment ref="I18" authorId="0">
      <text>
        <r>
          <rPr>
            <sz val="10"/>
            <color rgb="FF000000"/>
            <rFont val="Arial"/>
            <family val="2"/>
          </rPr>
          <t>Jazmin Emilce Gonzalez Daza:
a 2010 se habian aprobado 2 planes la paya y alto fragua</t>
        </r>
      </text>
    </comment>
    <comment ref="J18" authorId="0">
      <text>
        <r>
          <rPr>
            <sz val="10"/>
            <color rgb="FF000000"/>
            <rFont val="Arial"/>
            <family val="2"/>
          </rPr>
          <t>Jazmin Emilce Gonzalez Daza:
a 2010 se habian aprobado 3: galeras, guacharos y hermosas</t>
        </r>
      </text>
    </comment>
    <comment ref="M18" authorId="0">
      <text>
        <r>
          <rPr>
            <sz val="10"/>
            <color rgb="FF000000"/>
            <rFont val="Arial"/>
            <family val="2"/>
          </rPr>
          <t>Jazmin Emilce Gonzalez Daza:
en la DTOR no se habia parobado ninguno a 2010</t>
        </r>
      </text>
    </comment>
    <comment ref="R18" authorId="0">
      <text>
        <r>
          <rPr>
            <sz val="10"/>
            <color rgb="FF000000"/>
            <rFont val="Arial"/>
            <family val="2"/>
          </rPr>
          <t>Jazmin Emilce Gonzalez Daza:
11</t>
        </r>
      </text>
    </comment>
    <comment ref="S18" authorId="0">
      <text>
        <r>
          <rPr>
            <sz val="10"/>
            <color rgb="FF000000"/>
            <rFont val="Arial"/>
            <family val="2"/>
          </rPr>
          <t>Jazmin Emilce Gonzalez Daza:
3</t>
        </r>
      </text>
    </comment>
    <comment ref="U18" authorId="0">
      <text>
        <r>
          <rPr>
            <sz val="10"/>
            <color rgb="FF000000"/>
            <rFont val="Arial"/>
            <family val="2"/>
          </rPr>
          <t xml:space="preserve">Jazmin Emilce Gonzalez Daza:
0 </t>
        </r>
      </text>
    </comment>
    <comment ref="V18" authorId="0">
      <text>
        <r>
          <rPr>
            <sz val="10"/>
            <color rgb="FF000000"/>
            <rFont val="Arial"/>
            <family val="2"/>
          </rPr>
          <t>Jazmin Emilce Gonzalez Daza:
3</t>
        </r>
      </text>
    </comment>
    <comment ref="Z18" authorId="0">
      <text>
        <r>
          <rPr>
            <sz val="10"/>
            <color rgb="FF000000"/>
            <rFont val="Arial"/>
            <family val="2"/>
          </rPr>
          <t>Jazmin Emilce Gonzalez Daza:
12</t>
        </r>
      </text>
    </comment>
    <comment ref="AC18" authorId="0">
      <text>
        <r>
          <rPr>
            <sz val="10"/>
            <color rgb="FF000000"/>
            <rFont val="Arial"/>
            <family val="2"/>
          </rPr>
          <t>Jazmin Emilce Gonzalez Daza:
0</t>
        </r>
      </text>
    </comment>
    <comment ref="AN18" authorId="0">
      <text>
        <r>
          <rPr>
            <sz val="10"/>
            <color rgb="FF000000"/>
            <rFont val="Arial"/>
            <family val="2"/>
          </rPr>
          <t>Julieta:
Sobre 56 Areas</t>
        </r>
      </text>
    </comment>
    <comment ref="AN19" authorId="0">
      <text>
        <r>
          <rPr>
            <sz val="10"/>
            <color rgb="FF000000"/>
            <rFont val="Arial"/>
            <family val="2"/>
          </rPr>
          <t>JulietaR:
El avance no corresponde a los pesos establecidos en la hoja metodològica. Se relacina el avance de 2012 mientras se recibe el Plan Estratégico de Seguridad para el SPNN diseñado, peso subsiguiente al ya reportado</t>
        </r>
      </text>
    </comment>
    <comment ref="AV21" authorId="0">
      <text>
        <r>
          <rPr>
            <sz val="10"/>
            <color rgb="FF000000"/>
            <rFont val="Arial"/>
            <family val="2"/>
          </rPr>
          <t>JulietaR:
Periodicidad anual</t>
        </r>
      </text>
    </comment>
    <comment ref="AW21" authorId="0">
      <text>
        <r>
          <rPr>
            <sz val="10"/>
            <color rgb="FF000000"/>
            <rFont val="Arial"/>
            <family val="2"/>
          </rPr>
          <t>Maria Julieta Ramos Falla:
Se Actualiza conforme POA 2014</t>
        </r>
      </text>
    </comment>
    <comment ref="AV24" authorId="0">
      <text>
        <r>
          <rPr>
            <sz val="10"/>
            <color rgb="FF000000"/>
            <rFont val="Arial"/>
            <family val="2"/>
          </rPr>
          <t>JulietaR:
Es anual</t>
        </r>
      </text>
    </comment>
    <comment ref="AX24" authorId="0">
      <text>
        <r>
          <rPr>
            <sz val="10"/>
            <color rgb="FF000000"/>
            <rFont val="Arial"/>
            <family val="2"/>
          </rPr>
          <t>Maria Julieta Ramos Falla:
periodicidad anual</t>
        </r>
      </text>
    </comment>
    <comment ref="AY24" authorId="0">
      <text>
        <r>
          <rPr>
            <sz val="10"/>
            <color rgb="FF000000"/>
            <rFont val="Arial"/>
            <family val="2"/>
          </rPr>
          <t>Andrea Barrero Ramírez:
44 AP de 58 AP</t>
        </r>
      </text>
    </comment>
    <comment ref="BA24" authorId="0">
      <text>
        <r>
          <rPr>
            <sz val="10"/>
            <color rgb="FF000000"/>
            <rFont val="Arial"/>
            <family val="2"/>
          </rPr>
          <t>JulietaR:
CUANTAS DE LAS 37 AREAS CUMPLEN CON LA FÓRMULA DEL INDICADOR SEGÚN LA ENCUESTA</t>
        </r>
      </text>
    </comment>
    <comment ref="AV26" authorId="0">
      <text>
        <r>
          <rPr>
            <sz val="10"/>
            <color rgb="FF000000"/>
            <rFont val="Arial"/>
            <family val="2"/>
          </rPr>
          <t>JulietaR:
Es anual</t>
        </r>
      </text>
    </comment>
    <comment ref="D27" authorId="0">
      <text>
        <r>
          <rPr>
            <sz val="10"/>
            <color rgb="FF000000"/>
            <rFont val="Arial"/>
            <family val="2"/>
          </rPr>
          <t>Maria Julieta Ramos Falla:
Indicador: % de avance de los programas de manejo de valores objeto de conservación definidos para el sistema al nivel de especie,  adaptados e implementados en el SPNN</t>
        </r>
      </text>
    </comment>
    <comment ref="AX28" authorId="0">
      <text>
        <r>
          <rPr>
            <sz val="10"/>
            <color rgb="FF000000"/>
            <rFont val="Arial"/>
            <family val="2"/>
          </rPr>
          <t>Maria Julieta Ramos Falla:
Anual</t>
        </r>
      </text>
    </comment>
    <comment ref="AY28" authorId="0">
      <text>
        <r>
          <rPr>
            <sz val="10"/>
            <color rgb="FF000000"/>
            <rFont val="Arial"/>
            <family val="2"/>
          </rPr>
          <t>Maria Julieta Ramos Falla:
Anual</t>
        </r>
      </text>
    </comment>
    <comment ref="AZ33" authorId="0">
      <text>
        <r>
          <rPr>
            <sz val="10"/>
            <color rgb="FF000000"/>
            <rFont val="Arial"/>
            <family val="2"/>
          </rPr>
          <t>Maria Julieta Ramos Falla:
Quinquenal, se mide en diciembre</t>
        </r>
      </text>
    </comment>
    <comment ref="D34" authorId="0">
      <text>
        <r>
          <rPr>
            <sz val="10"/>
            <color rgb="FF000000"/>
            <rFont val="Arial"/>
            <family val="2"/>
          </rPr>
          <t>Maria Julieta Ramos Falla:
Entre las acciones que deben realizar las áreas para participar en estos procesos de ordenamiento regional están: 
1. Reuniones con las instituciones locales, regionales, nacionales e internacionales para definir planes de trabajo en temas tales como Análisis de la información de Investigación y Monitoreo, acciones de ordenamiento conjuntas, así como participación en espacios como: los Nodos de Pesca que agrupan diferentes actores, el cual es coordinado por la Dirección de Pesca y Acuicultura de Minagricultura.
2. Espacios continuos de relacionamiento con las comunidades locales que definan las reglas de trabajo, y acuerdos para la construcción del proceso.
3. Construcción de las propuestas de medidas regulatorias.
4.  Establecimiento de acuerdos formales, que tengan indicadores, en los casos que aplique para áreas protegidas, y acuerdos regionales interinstitucionales y comunitarios. 
5. Seguimiento a los acuerdos y a las medidas regulatorias en áreas protegidas. 
6. Diagnóstico y establecimiento de alternativas productivas en el área de influencia, para los pescadores que están presionando y/o haciendo uso de los recursos. 
**Para el desarrollo de estos procesos, se involucran todas las líneas temáticas de manejo que sean priorizadas para cada área: Investigación, Monitoreo, Restauración, Sistemas Sostenibles para la Conservación, Control y Vigilancia, Educación ambiental y comunicaciones, entre otras. 
Las áreas priorizadas para esta meta son: PNN Old Providence, SFF Flamencos, PNN Corales del Rosario, PNN Tayrona, PNN Paramillo, SFF Cienaga Grande de Santa Marta, VIPIS, SFF El Corchal, PNN Katios, SFF Malpelo, PNN Utría, PNN Uramba, PNN Gorgona, PNN Sanquianga.</t>
        </r>
      </text>
    </comment>
    <comment ref="AV36" authorId="0">
      <text>
        <r>
          <rPr>
            <sz val="10"/>
            <color rgb="FF000000"/>
            <rFont val="Arial"/>
            <family val="2"/>
          </rPr>
          <t>JulietaR:
Es anual</t>
        </r>
      </text>
    </comment>
    <comment ref="AV41" authorId="0">
      <text>
        <r>
          <rPr>
            <sz val="10"/>
            <color rgb="FF000000"/>
            <rFont val="Arial"/>
            <family val="2"/>
          </rPr>
          <t>JulietaR:
Es anual</t>
        </r>
      </text>
    </comment>
    <comment ref="AU45" authorId="0">
      <text>
        <r>
          <rPr>
            <sz val="10"/>
            <color rgb="FF000000"/>
            <rFont val="Arial"/>
            <family val="2"/>
          </rPr>
          <t>Invitado:
Datos extraidos de las HM recibidas</t>
        </r>
      </text>
    </comment>
    <comment ref="AV45" authorId="0">
      <text>
        <r>
          <rPr>
            <sz val="10"/>
            <color rgb="FF000000"/>
            <rFont val="Arial"/>
            <family val="2"/>
          </rPr>
          <t>JulietaR:
Aùn cuando es anual reportaron 38%</t>
        </r>
      </text>
    </comment>
    <comment ref="AV47" authorId="0">
      <text>
        <r>
          <rPr>
            <sz val="10"/>
            <color rgb="FF000000"/>
            <rFont val="Arial"/>
            <family val="2"/>
          </rPr>
          <t>JulietaR:
Es anual</t>
        </r>
      </text>
    </comment>
    <comment ref="AV49" authorId="0">
      <text>
        <r>
          <rPr>
            <sz val="10"/>
            <color rgb="FF000000"/>
            <rFont val="Arial"/>
            <family val="2"/>
          </rPr>
          <t>JulietaR:
Es anual</t>
        </r>
      </text>
    </comment>
  </commentList>
</comments>
</file>

<file path=xl/comments2.xml><?xml version="1.0" encoding="utf-8"?>
<comments xmlns="http://schemas.openxmlformats.org/spreadsheetml/2006/main">
  <authors>
    <author/>
    <author>Maria Julieta Ramos Falla</author>
  </authors>
  <commentList>
    <comment ref="G19" authorId="0">
      <text>
        <r>
          <rPr>
            <sz val="10"/>
            <color rgb="FF000000"/>
            <rFont val="Arial"/>
            <family val="2"/>
          </rPr>
          <t>Maria Julieta Ramos Falla:
periodicidad anual</t>
        </r>
      </text>
    </comment>
    <comment ref="H19" authorId="0">
      <text>
        <r>
          <rPr>
            <sz val="10"/>
            <color rgb="FF000000"/>
            <rFont val="Arial"/>
            <family val="2"/>
          </rPr>
          <t>Andrea Barrero Ramírez:
44 AP de 58 AP</t>
        </r>
      </text>
    </comment>
    <comment ref="N19" authorId="0">
      <text>
        <r>
          <rPr>
            <sz val="10"/>
            <color rgb="FF000000"/>
            <rFont val="Arial"/>
            <family val="2"/>
          </rPr>
          <t>Andrea Barrero Ramírez:
44 AP de 58 AP</t>
        </r>
      </text>
    </comment>
    <comment ref="I27" authorId="1">
      <text>
        <r>
          <rPr>
            <b/>
            <sz val="9"/>
            <color indexed="81"/>
            <rFont val="Tahoma"/>
            <family val="2"/>
          </rPr>
          <t>Maria Julieta Ramos Falla:</t>
        </r>
        <r>
          <rPr>
            <sz val="9"/>
            <color indexed="81"/>
            <rFont val="Tahoma"/>
            <family val="2"/>
          </rPr>
          <t xml:space="preserve">
Quinquenal, se mide en diciembre</t>
        </r>
      </text>
    </comment>
  </commentList>
</comments>
</file>

<file path=xl/comments3.xml><?xml version="1.0" encoding="utf-8"?>
<comments xmlns="http://schemas.openxmlformats.org/spreadsheetml/2006/main">
  <authors>
    <author>Alfonso</author>
    <author>Maria Julieta Ramos Falla</author>
    <author>JulioCh</author>
    <author>Jazmin Emilce Gonzalez Daza</author>
    <author/>
    <author>Invitado</author>
  </authors>
  <commentList>
    <comment ref="AV10" authorId="0">
      <text>
        <r>
          <rPr>
            <b/>
            <sz val="9"/>
            <color indexed="81"/>
            <rFont val="Tahoma"/>
            <family val="2"/>
          </rPr>
          <t>JulietaR:</t>
        </r>
        <r>
          <rPr>
            <sz val="9"/>
            <color indexed="81"/>
            <rFont val="Tahoma"/>
            <family val="2"/>
          </rPr>
          <t xml:space="preserve">
Es anual</t>
        </r>
      </text>
    </comment>
    <comment ref="I16" authorId="1">
      <text>
        <r>
          <rPr>
            <sz val="11"/>
            <color indexed="81"/>
            <rFont val="Tahoma"/>
            <family val="2"/>
          </rPr>
          <t>REM interinstitucional entre SPNN, PNN Cahuinarí y la Asociación PANI. Fecha: 15 de julio de 2010</t>
        </r>
      </text>
    </comment>
    <comment ref="AG17" authorId="2">
      <text>
        <r>
          <rPr>
            <b/>
            <sz val="11"/>
            <color indexed="81"/>
            <rFont val="Tahoma"/>
            <family val="2"/>
          </rPr>
          <t>DTAM</t>
        </r>
        <r>
          <rPr>
            <sz val="11"/>
            <color indexed="81"/>
            <rFont val="Tahoma"/>
            <family val="2"/>
          </rPr>
          <t xml:space="preserve">
Son Acuerdo de Voluntades.</t>
        </r>
      </text>
    </comment>
    <comment ref="I18" authorId="3">
      <text>
        <r>
          <rPr>
            <b/>
            <sz val="9"/>
            <color indexed="81"/>
            <rFont val="Tahoma"/>
            <family val="2"/>
          </rPr>
          <t>Jazmin Emilce Gonzalez Daza:</t>
        </r>
        <r>
          <rPr>
            <sz val="9"/>
            <color indexed="81"/>
            <rFont val="Tahoma"/>
            <family val="2"/>
          </rPr>
          <t xml:space="preserve">
a 2010 se habian aprobado 2 planes la paya y alto fragua</t>
        </r>
      </text>
    </comment>
    <comment ref="J18" authorId="3">
      <text>
        <r>
          <rPr>
            <b/>
            <sz val="9"/>
            <color indexed="81"/>
            <rFont val="Tahoma"/>
            <family val="2"/>
          </rPr>
          <t>Jazmin Emilce Gonzalez Daza:</t>
        </r>
        <r>
          <rPr>
            <sz val="9"/>
            <color indexed="81"/>
            <rFont val="Tahoma"/>
            <family val="2"/>
          </rPr>
          <t xml:space="preserve">
a 2010 se habian aprobado 3: galeras, guacharos y hermosas</t>
        </r>
      </text>
    </comment>
    <comment ref="M18" authorId="3">
      <text>
        <r>
          <rPr>
            <b/>
            <sz val="9"/>
            <color indexed="81"/>
            <rFont val="Tahoma"/>
            <family val="2"/>
          </rPr>
          <t>Jazmin Emilce Gonzalez Daza:</t>
        </r>
        <r>
          <rPr>
            <sz val="9"/>
            <color indexed="81"/>
            <rFont val="Tahoma"/>
            <family val="2"/>
          </rPr>
          <t xml:space="preserve">
en la DTOR no se habia parobado ninguno a 2010</t>
        </r>
      </text>
    </comment>
    <comment ref="R18" authorId="3">
      <text>
        <r>
          <rPr>
            <b/>
            <sz val="9"/>
            <color indexed="81"/>
            <rFont val="Tahoma"/>
            <family val="2"/>
          </rPr>
          <t>Jazmin Emilce Gonzalez Daza:</t>
        </r>
        <r>
          <rPr>
            <sz val="9"/>
            <color indexed="81"/>
            <rFont val="Tahoma"/>
            <family val="2"/>
          </rPr>
          <t xml:space="preserve">
11</t>
        </r>
      </text>
    </comment>
    <comment ref="S18" authorId="3">
      <text>
        <r>
          <rPr>
            <b/>
            <sz val="9"/>
            <color indexed="81"/>
            <rFont val="Tahoma"/>
            <family val="2"/>
          </rPr>
          <t>Jazmin Emilce Gonzalez Daza:</t>
        </r>
        <r>
          <rPr>
            <sz val="9"/>
            <color indexed="81"/>
            <rFont val="Tahoma"/>
            <family val="2"/>
          </rPr>
          <t xml:space="preserve">
3</t>
        </r>
      </text>
    </comment>
    <comment ref="U18" authorId="3">
      <text>
        <r>
          <rPr>
            <b/>
            <sz val="9"/>
            <color indexed="81"/>
            <rFont val="Tahoma"/>
            <family val="2"/>
          </rPr>
          <t>Jazmin Emilce Gonzalez Daza:</t>
        </r>
        <r>
          <rPr>
            <sz val="9"/>
            <color indexed="81"/>
            <rFont val="Tahoma"/>
            <family val="2"/>
          </rPr>
          <t xml:space="preserve">
0 </t>
        </r>
      </text>
    </comment>
    <comment ref="V18" authorId="3">
      <text>
        <r>
          <rPr>
            <b/>
            <sz val="9"/>
            <color indexed="81"/>
            <rFont val="Tahoma"/>
            <family val="2"/>
          </rPr>
          <t>Jazmin Emilce Gonzalez Daza:</t>
        </r>
        <r>
          <rPr>
            <sz val="9"/>
            <color indexed="81"/>
            <rFont val="Tahoma"/>
            <family val="2"/>
          </rPr>
          <t xml:space="preserve">
3</t>
        </r>
      </text>
    </comment>
    <comment ref="Z18" authorId="3">
      <text>
        <r>
          <rPr>
            <b/>
            <sz val="9"/>
            <color indexed="81"/>
            <rFont val="Tahoma"/>
            <family val="2"/>
          </rPr>
          <t>Jazmin Emilce Gonzalez Daza:</t>
        </r>
        <r>
          <rPr>
            <sz val="9"/>
            <color indexed="81"/>
            <rFont val="Tahoma"/>
            <family val="2"/>
          </rPr>
          <t xml:space="preserve">
12</t>
        </r>
      </text>
    </comment>
    <comment ref="AC18" authorId="3">
      <text>
        <r>
          <rPr>
            <b/>
            <sz val="9"/>
            <color indexed="81"/>
            <rFont val="Tahoma"/>
            <family val="2"/>
          </rPr>
          <t>Jazmin Emilce Gonzalez Daza:</t>
        </r>
        <r>
          <rPr>
            <sz val="9"/>
            <color indexed="81"/>
            <rFont val="Tahoma"/>
            <family val="2"/>
          </rPr>
          <t xml:space="preserve">
0</t>
        </r>
      </text>
    </comment>
    <comment ref="AN18" authorId="2">
      <text>
        <r>
          <rPr>
            <b/>
            <sz val="9"/>
            <color indexed="81"/>
            <rFont val="Tahoma"/>
            <family val="2"/>
          </rPr>
          <t>Julieta:</t>
        </r>
        <r>
          <rPr>
            <sz val="9"/>
            <color indexed="81"/>
            <rFont val="Tahoma"/>
            <family val="2"/>
          </rPr>
          <t xml:space="preserve">
Sobre 56 Areas</t>
        </r>
      </text>
    </comment>
    <comment ref="AN19" authorId="0">
      <text>
        <r>
          <rPr>
            <b/>
            <sz val="9"/>
            <color indexed="81"/>
            <rFont val="Tahoma"/>
            <family val="2"/>
          </rPr>
          <t>JulietaR:</t>
        </r>
        <r>
          <rPr>
            <sz val="9"/>
            <color indexed="81"/>
            <rFont val="Tahoma"/>
            <family val="2"/>
          </rPr>
          <t xml:space="preserve">
El avance no corresponde a los pesos establecidos en la hoja metodològica. Se relacina el avance de 2012 mientras se recibe el Plan Estratégico de Seguridad para el SPNN diseñado, peso subsiguiente al ya reportado</t>
        </r>
      </text>
    </comment>
    <comment ref="AV21" authorId="0">
      <text>
        <r>
          <rPr>
            <b/>
            <sz val="9"/>
            <color indexed="81"/>
            <rFont val="Tahoma"/>
            <family val="2"/>
          </rPr>
          <t>JulietaR:</t>
        </r>
        <r>
          <rPr>
            <sz val="9"/>
            <color indexed="81"/>
            <rFont val="Tahoma"/>
            <family val="2"/>
          </rPr>
          <t xml:space="preserve">
Periodicidad anual</t>
        </r>
      </text>
    </comment>
    <comment ref="AW21" authorId="4">
      <text>
        <r>
          <rPr>
            <sz val="10"/>
            <color rgb="FF000000"/>
            <rFont val="Arial"/>
            <family val="2"/>
          </rPr>
          <t>Maria Julieta Ramos Falla:
Se Actualiza conforme POA 2014</t>
        </r>
      </text>
    </comment>
    <comment ref="AV24" authorId="0">
      <text>
        <r>
          <rPr>
            <b/>
            <sz val="9"/>
            <color indexed="81"/>
            <rFont val="Tahoma"/>
            <family val="2"/>
          </rPr>
          <t>JulietaR:</t>
        </r>
        <r>
          <rPr>
            <sz val="9"/>
            <color indexed="81"/>
            <rFont val="Tahoma"/>
            <family val="2"/>
          </rPr>
          <t xml:space="preserve">
Es anual</t>
        </r>
      </text>
    </comment>
    <comment ref="AX24" authorId="4">
      <text>
        <r>
          <rPr>
            <sz val="10"/>
            <color rgb="FF000000"/>
            <rFont val="Arial"/>
            <family val="2"/>
          </rPr>
          <t>Maria Julieta Ramos Falla:
periodicidad anual</t>
        </r>
      </text>
    </comment>
    <comment ref="AY24" authorId="4">
      <text>
        <r>
          <rPr>
            <sz val="10"/>
            <color rgb="FF000000"/>
            <rFont val="Arial"/>
            <family val="2"/>
          </rPr>
          <t>Andrea Barrero Ramírez:
44 AP de 58 AP</t>
        </r>
      </text>
    </comment>
    <comment ref="BB24" authorId="4">
      <text>
        <r>
          <rPr>
            <sz val="10"/>
            <color rgb="FF000000"/>
            <rFont val="Arial"/>
            <family val="2"/>
          </rPr>
          <t>JulietaR:
CUANTAS DE LAS 37 AREAS CUMPLEN CON LA FÓRMULA DEL INDICADOR SEGÚN LA ENCUESTA</t>
        </r>
      </text>
    </comment>
    <comment ref="BG24" authorId="4">
      <text>
        <r>
          <rPr>
            <sz val="10"/>
            <color rgb="FF000000"/>
            <rFont val="Arial"/>
            <family val="2"/>
          </rPr>
          <t>Andrea Barrero Ramírez:
44 AP de 58 AP</t>
        </r>
      </text>
    </comment>
    <comment ref="AV26" authorId="0">
      <text>
        <r>
          <rPr>
            <b/>
            <sz val="9"/>
            <color indexed="81"/>
            <rFont val="Tahoma"/>
            <family val="2"/>
          </rPr>
          <t>JulietaR:</t>
        </r>
        <r>
          <rPr>
            <sz val="9"/>
            <color indexed="81"/>
            <rFont val="Tahoma"/>
            <family val="2"/>
          </rPr>
          <t xml:space="preserve">
Es anual</t>
        </r>
      </text>
    </comment>
    <comment ref="AX28" authorId="4">
      <text>
        <r>
          <rPr>
            <sz val="10"/>
            <color rgb="FF000000"/>
            <rFont val="Arial"/>
            <family val="2"/>
          </rPr>
          <t>Maria Julieta Ramos Falla:
Anual</t>
        </r>
      </text>
    </comment>
    <comment ref="AY28" authorId="4">
      <text>
        <r>
          <rPr>
            <sz val="10"/>
            <color rgb="FF000000"/>
            <rFont val="Arial"/>
            <family val="2"/>
          </rPr>
          <t>Maria Julieta Ramos Falla:
Anual</t>
        </r>
      </text>
    </comment>
    <comment ref="BG28" authorId="4">
      <text>
        <r>
          <rPr>
            <sz val="10"/>
            <color rgb="FF000000"/>
            <rFont val="Arial"/>
            <family val="2"/>
          </rPr>
          <t>Maria Julieta Ramos Falla:
Anual</t>
        </r>
      </text>
    </comment>
    <comment ref="AZ33" authorId="1">
      <text>
        <r>
          <rPr>
            <b/>
            <sz val="9"/>
            <color indexed="81"/>
            <rFont val="Tahoma"/>
            <family val="2"/>
          </rPr>
          <t>Maria Julieta Ramos Falla:</t>
        </r>
        <r>
          <rPr>
            <sz val="9"/>
            <color indexed="81"/>
            <rFont val="Tahoma"/>
            <family val="2"/>
          </rPr>
          <t xml:space="preserve">
Quinquenal, se mide en diciembre</t>
        </r>
      </text>
    </comment>
    <comment ref="AZ35" authorId="1">
      <text>
        <r>
          <rPr>
            <b/>
            <sz val="9"/>
            <color indexed="81"/>
            <rFont val="Tahoma"/>
            <family val="2"/>
          </rPr>
          <t>Maria Julieta Ramos Falla:</t>
        </r>
        <r>
          <rPr>
            <sz val="9"/>
            <color indexed="81"/>
            <rFont val="Tahoma"/>
            <family val="2"/>
          </rPr>
          <t xml:space="preserve">
Quinquenal, se mide en diciembre</t>
        </r>
      </text>
    </comment>
    <comment ref="AV36" authorId="0">
      <text>
        <r>
          <rPr>
            <b/>
            <sz val="9"/>
            <color indexed="81"/>
            <rFont val="Tahoma"/>
            <family val="2"/>
          </rPr>
          <t>JulietaR:</t>
        </r>
        <r>
          <rPr>
            <sz val="9"/>
            <color indexed="81"/>
            <rFont val="Tahoma"/>
            <family val="2"/>
          </rPr>
          <t xml:space="preserve">
Es anual</t>
        </r>
      </text>
    </comment>
    <comment ref="AV41" authorId="0">
      <text>
        <r>
          <rPr>
            <b/>
            <sz val="9"/>
            <color indexed="81"/>
            <rFont val="Tahoma"/>
            <family val="2"/>
          </rPr>
          <t>JulietaR:</t>
        </r>
        <r>
          <rPr>
            <sz val="9"/>
            <color indexed="81"/>
            <rFont val="Tahoma"/>
            <family val="2"/>
          </rPr>
          <t xml:space="preserve">
Es anual</t>
        </r>
      </text>
    </comment>
    <comment ref="AU45" authorId="5">
      <text>
        <r>
          <rPr>
            <b/>
            <sz val="9"/>
            <color indexed="81"/>
            <rFont val="Tahoma"/>
            <family val="2"/>
          </rPr>
          <t>Invitado:</t>
        </r>
        <r>
          <rPr>
            <sz val="9"/>
            <color indexed="81"/>
            <rFont val="Tahoma"/>
            <family val="2"/>
          </rPr>
          <t xml:space="preserve">
Datos extraidos de las HM recibidas</t>
        </r>
      </text>
    </comment>
    <comment ref="AV45" authorId="0">
      <text>
        <r>
          <rPr>
            <b/>
            <sz val="9"/>
            <color indexed="81"/>
            <rFont val="Tahoma"/>
            <family val="2"/>
          </rPr>
          <t>JulietaR:</t>
        </r>
        <r>
          <rPr>
            <sz val="9"/>
            <color indexed="81"/>
            <rFont val="Tahoma"/>
            <family val="2"/>
          </rPr>
          <t xml:space="preserve">
Aùn cuando es anual reportaron 38%</t>
        </r>
      </text>
    </comment>
    <comment ref="AV47" authorId="0">
      <text>
        <r>
          <rPr>
            <b/>
            <sz val="9"/>
            <color indexed="81"/>
            <rFont val="Tahoma"/>
            <family val="2"/>
          </rPr>
          <t>JulietaR:</t>
        </r>
        <r>
          <rPr>
            <sz val="9"/>
            <color indexed="81"/>
            <rFont val="Tahoma"/>
            <family val="2"/>
          </rPr>
          <t xml:space="preserve">
Es anual</t>
        </r>
      </text>
    </comment>
    <comment ref="AV49" authorId="0">
      <text>
        <r>
          <rPr>
            <b/>
            <sz val="9"/>
            <color indexed="81"/>
            <rFont val="Tahoma"/>
            <family val="2"/>
          </rPr>
          <t>JulietaR:</t>
        </r>
        <r>
          <rPr>
            <sz val="9"/>
            <color indexed="81"/>
            <rFont val="Tahoma"/>
            <family val="2"/>
          </rPr>
          <t xml:space="preserve">
Es anual</t>
        </r>
      </text>
    </comment>
  </commentList>
</comments>
</file>

<file path=xl/comments4.xml><?xml version="1.0" encoding="utf-8"?>
<comments xmlns="http://schemas.openxmlformats.org/spreadsheetml/2006/main">
  <authors>
    <author>Jenny Martinez</author>
    <author>Nohora Isabel</author>
    <author>Nohora Isabel Velasquez Ubaque</author>
    <author>Oscar Rodriguez Camargo</author>
    <author>Maria Julieta Ramos Falla</author>
    <author>USUARIO</author>
  </authors>
  <commentList>
    <comment ref="E5" authorId="0">
      <text>
        <r>
          <rPr>
            <b/>
            <sz val="9"/>
            <color indexed="81"/>
            <rFont val="Tahoma"/>
            <family val="2"/>
          </rPr>
          <t>Jenny Martinez:</t>
        </r>
        <r>
          <rPr>
            <sz val="9"/>
            <color indexed="81"/>
            <rFont val="Tahoma"/>
            <family val="2"/>
          </rPr>
          <t xml:space="preserve">
Consolidados y publicados</t>
        </r>
      </text>
    </comment>
    <comment ref="F5" authorId="0">
      <text>
        <r>
          <rPr>
            <b/>
            <sz val="9"/>
            <color indexed="81"/>
            <rFont val="Tahoma"/>
            <family val="2"/>
          </rPr>
          <t>Jenny Martinez:</t>
        </r>
        <r>
          <rPr>
            <sz val="9"/>
            <color indexed="81"/>
            <rFont val="Tahoma"/>
            <family val="2"/>
          </rPr>
          <t xml:space="preserve">
Consolidados y publicados</t>
        </r>
      </text>
    </comment>
    <comment ref="G5" authorId="0">
      <text>
        <r>
          <rPr>
            <b/>
            <sz val="9"/>
            <color indexed="81"/>
            <rFont val="Tahoma"/>
            <family val="2"/>
          </rPr>
          <t>Jenny Martinez:</t>
        </r>
        <r>
          <rPr>
            <sz val="9"/>
            <color indexed="81"/>
            <rFont val="Tahoma"/>
            <family val="2"/>
          </rPr>
          <t xml:space="preserve">
Actualizados</t>
        </r>
      </text>
    </comment>
    <comment ref="M6" authorId="1">
      <text>
        <r>
          <rPr>
            <b/>
            <sz val="9"/>
            <color indexed="81"/>
            <rFont val="Tahoma"/>
            <family val="2"/>
          </rPr>
          <t>Nohora Isabel:</t>
        </r>
        <r>
          <rPr>
            <sz val="9"/>
            <color indexed="81"/>
            <rFont val="Tahoma"/>
            <family val="2"/>
          </rPr>
          <t xml:space="preserve">
dato para indicador objetivo de calidad</t>
        </r>
      </text>
    </comment>
    <comment ref="L7" authorId="2">
      <text>
        <r>
          <rPr>
            <b/>
            <sz val="9"/>
            <color indexed="81"/>
            <rFont val="Tahoma"/>
            <family val="2"/>
          </rPr>
          <t>Nohora Isabel Velasquez Ubaque:</t>
        </r>
        <r>
          <rPr>
            <sz val="9"/>
            <color indexed="81"/>
            <rFont val="Tahoma"/>
            <family val="2"/>
          </rPr>
          <t xml:space="preserve">
avance de control interno para el proceso de evaluación a los sistemas de gestión </t>
        </r>
      </text>
    </comment>
    <comment ref="G8" authorId="3">
      <text>
        <r>
          <rPr>
            <b/>
            <sz val="9"/>
            <color indexed="81"/>
            <rFont val="Tahoma"/>
            <family val="2"/>
          </rPr>
          <t>Oscar Rodriguez Camargo:</t>
        </r>
        <r>
          <rPr>
            <sz val="9"/>
            <color indexed="81"/>
            <rFont val="Tahoma"/>
            <family val="2"/>
          </rPr>
          <t xml:space="preserve">
Con corte a 30 de Agosto de 2013.</t>
        </r>
      </text>
    </comment>
    <comment ref="J8" authorId="3">
      <text>
        <r>
          <rPr>
            <b/>
            <sz val="9"/>
            <color indexed="81"/>
            <rFont val="Tahoma"/>
            <family val="2"/>
          </rPr>
          <t>Oscar Rodriguez Camargo:</t>
        </r>
        <r>
          <rPr>
            <sz val="9"/>
            <color indexed="81"/>
            <rFont val="Tahoma"/>
            <family val="2"/>
          </rPr>
          <t xml:space="preserve">
De las 90 auditorías programadas para el 2014 (meta), se han ejecutado a 30 de Junio un total de 21 ejercicios.</t>
        </r>
      </text>
    </comment>
    <comment ref="K8" authorId="3">
      <text>
        <r>
          <rPr>
            <b/>
            <sz val="9"/>
            <color indexed="81"/>
            <rFont val="Tahoma"/>
            <family val="2"/>
          </rPr>
          <t>Oscar Rodriguez Camargo:</t>
        </r>
        <r>
          <rPr>
            <sz val="9"/>
            <color indexed="81"/>
            <rFont val="Tahoma"/>
            <family val="2"/>
          </rPr>
          <t xml:space="preserve">
De las 90 auditorías programadas para el 2014 (meta), se ejecutaron 77 ejercicios con corte a 30 de diciembre de 2014.
</t>
        </r>
      </text>
    </comment>
    <comment ref="G9" authorId="3">
      <text>
        <r>
          <rPr>
            <b/>
            <sz val="9"/>
            <color indexed="81"/>
            <rFont val="Tahoma"/>
            <family val="2"/>
          </rPr>
          <t>Oscar Rodriguez Camargo:</t>
        </r>
        <r>
          <rPr>
            <sz val="9"/>
            <color indexed="81"/>
            <rFont val="Tahoma"/>
            <family val="2"/>
          </rPr>
          <t xml:space="preserve">
Con corte a Julio 30 de 2013, teniendo en cuenta que las ejecutadas en Agosto tienen pendiente formular PM.</t>
        </r>
      </text>
    </comment>
    <comment ref="J9" authorId="3">
      <text>
        <r>
          <rPr>
            <b/>
            <sz val="9"/>
            <color indexed="81"/>
            <rFont val="Tahoma"/>
            <family val="2"/>
          </rPr>
          <t>Oscar Rodriguez Camargo:</t>
        </r>
        <r>
          <rPr>
            <sz val="9"/>
            <color indexed="81"/>
            <rFont val="Tahoma"/>
            <family val="2"/>
          </rPr>
          <t xml:space="preserve">
De las 21 auditorías ejecutadas para la vigencia 2014, 15 ejercicios cuentan con Plan de Mejoramiento - PMI suscrito, se tiene pendiente la suscripción de los Planes para las siguientes Unidades de Decisión: DTCA, DTAO, Los Flamencos e Iguaque. Para las siguientes auditorías no hubo necesidad de suscribir PMI: Nukak, ya que el ejercició se enfocó en la recopilación de información de la gestión efectuada por el Área en sus procesos, y a los Viáticos y Gastos de Viaje (SAF) ya que no se presentaron No Conformidades al respecto. </t>
        </r>
      </text>
    </comment>
    <comment ref="K9" authorId="3">
      <text>
        <r>
          <rPr>
            <b/>
            <sz val="9"/>
            <color indexed="81"/>
            <rFont val="Tahoma"/>
            <family val="2"/>
          </rPr>
          <t>Oscar Rodriguez Camargo:</t>
        </r>
        <r>
          <rPr>
            <sz val="9"/>
            <color indexed="81"/>
            <rFont val="Tahoma"/>
            <family val="2"/>
          </rPr>
          <t xml:space="preserve">
De las 77 auditorías ejecutadas para la vigencia 2014, 62 ejercicios cuentan con Plan de Mejoramiento - PMI suscrito, se tiene pendiente la suscripción de los Planes para las siguientes Unidades de Decisión: Nivel Central (9) y Dirección Territorial (6) debido a las fechas de realización de las evaluaciones (Diciembre de 2014).</t>
        </r>
      </text>
    </comment>
    <comment ref="G10" authorId="3">
      <text>
        <r>
          <rPr>
            <b/>
            <sz val="9"/>
            <color indexed="81"/>
            <rFont val="Tahoma"/>
            <family val="2"/>
          </rPr>
          <t>Oscar Rodriguez Camargo:</t>
        </r>
        <r>
          <rPr>
            <sz val="9"/>
            <color indexed="81"/>
            <rFont val="Tahoma"/>
            <family val="2"/>
          </rPr>
          <t xml:space="preserve">
Con corte a Julio 30 de 2013, teniendo en cuenta que las ejecutadas en Agosto tienen pendiente formular PM.</t>
        </r>
      </text>
    </comment>
    <comment ref="J10" authorId="3">
      <text>
        <r>
          <rPr>
            <b/>
            <sz val="9"/>
            <color indexed="81"/>
            <rFont val="Tahoma"/>
            <family val="2"/>
          </rPr>
          <t>Oscar Rodriguez Camargo:</t>
        </r>
        <r>
          <rPr>
            <sz val="9"/>
            <color indexed="81"/>
            <rFont val="Tahoma"/>
            <family val="2"/>
          </rPr>
          <t xml:space="preserve">
Todas los ejercicios de auditoría cuentan con seguimiento a sus acciones.</t>
        </r>
      </text>
    </comment>
    <comment ref="K10" authorId="3">
      <text>
        <r>
          <rPr>
            <b/>
            <sz val="9"/>
            <color indexed="81"/>
            <rFont val="Tahoma"/>
            <family val="2"/>
          </rPr>
          <t>Oscar Rodriguez Camargo:</t>
        </r>
        <r>
          <rPr>
            <sz val="9"/>
            <color indexed="81"/>
            <rFont val="Tahoma"/>
            <family val="2"/>
          </rPr>
          <t xml:space="preserve">
Todas los ejercicios de auditoría cuentan con seguimiento a sus acciones.</t>
        </r>
      </text>
    </comment>
    <comment ref="G11" authorId="3">
      <text>
        <r>
          <rPr>
            <b/>
            <sz val="9"/>
            <color indexed="81"/>
            <rFont val="Tahoma"/>
            <family val="2"/>
          </rPr>
          <t>Oscar Rodriguez Camargo:</t>
        </r>
        <r>
          <rPr>
            <sz val="9"/>
            <color indexed="81"/>
            <rFont val="Tahoma"/>
            <family val="2"/>
          </rPr>
          <t xml:space="preserve">
Son dos al año: a 30 de Junio (1). El restante a 30 de Diciembre de 2013.</t>
        </r>
      </text>
    </comment>
    <comment ref="J11" authorId="3">
      <text>
        <r>
          <rPr>
            <b/>
            <sz val="9"/>
            <color indexed="81"/>
            <rFont val="Tahoma"/>
            <family val="2"/>
          </rPr>
          <t>Oscar Rodriguez Camargo:</t>
        </r>
        <r>
          <rPr>
            <sz val="9"/>
            <color indexed="81"/>
            <rFont val="Tahoma"/>
            <family val="2"/>
          </rPr>
          <t xml:space="preserve">
Se han ejecutado dos seguimientos trimestrales de la siguiente forma: a 17 de Enero y a 17 de Abril de 2014. Los restantes (2), se efectuarán durante el segundo semestre del año.</t>
        </r>
      </text>
    </comment>
    <comment ref="K11" authorId="3">
      <text>
        <r>
          <rPr>
            <b/>
            <sz val="9"/>
            <color indexed="81"/>
            <rFont val="Tahoma"/>
            <family val="2"/>
          </rPr>
          <t>Oscar Rodriguez Camargo:</t>
        </r>
        <r>
          <rPr>
            <sz val="9"/>
            <color indexed="81"/>
            <rFont val="Tahoma"/>
            <family val="2"/>
          </rPr>
          <t xml:space="preserve">
Se han ejecutado cuatro seguimientos trimestrales de la siguiente forma: a 17 de Enero, 17 de Abril, 17 de Julio y 17 de Octubre de 2014. </t>
        </r>
      </text>
    </comment>
    <comment ref="L11" authorId="1">
      <text>
        <r>
          <rPr>
            <b/>
            <sz val="9"/>
            <color indexed="81"/>
            <rFont val="Tahoma"/>
            <family val="2"/>
          </rPr>
          <t>Nohora Isabel:</t>
        </r>
        <r>
          <rPr>
            <sz val="9"/>
            <color indexed="81"/>
            <rFont val="Tahoma"/>
            <family val="2"/>
          </rPr>
          <t xml:space="preserve">
avance control interno corte diciembre 31 de 2014 dato para el proceso</t>
        </r>
      </text>
    </comment>
    <comment ref="C12" authorId="0">
      <text>
        <r>
          <rPr>
            <b/>
            <sz val="9"/>
            <color indexed="81"/>
            <rFont val="Tahoma"/>
            <family val="2"/>
          </rPr>
          <t>Jenny Martinez:</t>
        </r>
        <r>
          <rPr>
            <sz val="9"/>
            <color indexed="81"/>
            <rFont val="Tahoma"/>
            <family val="2"/>
          </rPr>
          <t xml:space="preserve">
Será que acá nos estamos dando duro y deberíamos medir desagregando los componentes del PM y una actividad adicional denominada adopción?</t>
        </r>
      </text>
    </comment>
    <comment ref="G12" authorId="4">
      <text>
        <r>
          <rPr>
            <b/>
            <sz val="9"/>
            <color indexed="81"/>
            <rFont val="Tahoma"/>
            <family val="2"/>
          </rPr>
          <t xml:space="preserve">Andrea Barrero:
</t>
        </r>
        <r>
          <rPr>
            <sz val="9"/>
            <color indexed="81"/>
            <rFont val="Tahoma"/>
            <family val="2"/>
          </rPr>
          <t xml:space="preserve">-Planes de manejo: A junio 30 de 2013, se cuenta con 5 documentos de planes de manejo completos en revisión por parte del GPM correspondientes a los Parques Nacionales de Alto Fragua, Catatumbo y Macarena, el Santuario de Fauna y Flora Galeras y el Área Natural Única Los Estoraques.
</t>
        </r>
      </text>
    </comment>
    <comment ref="H12" authorId="4">
      <text>
        <r>
          <rPr>
            <b/>
            <sz val="9"/>
            <color indexed="81"/>
            <rFont val="Tahoma"/>
            <family val="2"/>
          </rPr>
          <t xml:space="preserve">Andrea Barrero:
</t>
        </r>
        <r>
          <rPr>
            <sz val="9"/>
            <color indexed="81"/>
            <rFont val="Tahoma"/>
            <family val="2"/>
          </rPr>
          <t>Los documentos completos en revisión son: Sierra de la Macarena, Alto Fragua, Galeras, Farallones, ANU Los Estoraques y PNN Catatumbo Bari.</t>
        </r>
      </text>
    </comment>
    <comment ref="I12" authorId="4">
      <text>
        <r>
          <rPr>
            <b/>
            <sz val="9"/>
            <color indexed="81"/>
            <rFont val="Tahoma"/>
            <family val="2"/>
          </rPr>
          <t xml:space="preserve">Andrea Barrero:
</t>
        </r>
        <r>
          <rPr>
            <sz val="9"/>
            <color indexed="81"/>
            <rFont val="Tahoma"/>
            <family val="2"/>
          </rPr>
          <t>Los documentos completos en revisión son: Sierra de la Macarena, Alto Fragua, Galeras, Farallones, ANU Los Estoraques y PNN Catatumbo Bari.
En 2013 se crearon 2 nuevas áreas cuyos planes de manejo se formularán en 2014, por lo cual no ingresa en el cálculo del resultado 2013 del presente indicador.</t>
        </r>
      </text>
    </comment>
    <comment ref="J12" authorId="5">
      <text>
        <r>
          <rPr>
            <b/>
            <sz val="9"/>
            <color indexed="81"/>
            <rFont val="Tahoma"/>
            <family val="2"/>
          </rPr>
          <t>USUARIO:</t>
        </r>
        <r>
          <rPr>
            <sz val="9"/>
            <color indexed="81"/>
            <rFont val="Tahoma"/>
            <family val="2"/>
          </rPr>
          <t xml:space="preserve">
a junio 30 se ha recibido los documentos de los Parques Nacionales Puracé y Paramillo.</t>
        </r>
      </text>
    </comment>
    <comment ref="F18" authorId="4">
      <text>
        <r>
          <rPr>
            <b/>
            <sz val="9"/>
            <color indexed="81"/>
            <rFont val="Tahoma"/>
            <family val="2"/>
          </rPr>
          <t>Maria Julieta Ramos Falla:</t>
        </r>
        <r>
          <rPr>
            <sz val="9"/>
            <color indexed="81"/>
            <rFont val="Tahoma"/>
            <family val="2"/>
          </rPr>
          <t xml:space="preserve">
Promedio según el avance de las DT y según la estructura del PET</t>
        </r>
      </text>
    </comment>
    <comment ref="E20" authorId="4">
      <text>
        <r>
          <rPr>
            <b/>
            <sz val="9"/>
            <color indexed="81"/>
            <rFont val="Tahoma"/>
            <family val="2"/>
          </rPr>
          <t>Andrea Barrero:</t>
        </r>
        <r>
          <rPr>
            <sz val="9"/>
            <color indexed="81"/>
            <rFont val="Tahoma"/>
            <family val="2"/>
          </rPr>
          <t xml:space="preserve">
En lo corrido del año 2011 se realizó la aplicación de la herramienta de efectividad correspondiente al ciclo corto en 53 AP</t>
        </r>
      </text>
    </comment>
    <comment ref="F20" authorId="4">
      <text>
        <r>
          <rPr>
            <b/>
            <sz val="9"/>
            <color indexed="81"/>
            <rFont val="Tahoma"/>
            <family val="2"/>
          </rPr>
          <t>Andrea Barrero:</t>
        </r>
        <r>
          <rPr>
            <sz val="9"/>
            <color indexed="81"/>
            <rFont val="Tahoma"/>
            <family val="2"/>
          </rPr>
          <t xml:space="preserve">
Para el 2012, 47 AP realizaron la aplicación del ciclo corto y 7 AP los tres ciclos, correspondientes a los Parques Nacionales Naturales de Gorgona, Cahuinarí, Alto Fragua Indi-Wasi, Tatamá, Los Nevados, Sanquianga y el Santuario de Fauna y Flora Galeras.</t>
        </r>
      </text>
    </comment>
    <comment ref="G20" authorId="4">
      <text>
        <r>
          <rPr>
            <b/>
            <sz val="9"/>
            <color indexed="81"/>
            <rFont val="Tahoma"/>
            <family val="2"/>
          </rPr>
          <t>Maria Julieta Ramos Falla:</t>
        </r>
        <r>
          <rPr>
            <sz val="9"/>
            <color indexed="81"/>
            <rFont val="Tahoma"/>
            <family val="2"/>
          </rPr>
          <t xml:space="preserve">
Peso con 57 AP: 0,0043859649122807</t>
        </r>
      </text>
    </comment>
    <comment ref="H20" authorId="4">
      <text>
        <r>
          <rPr>
            <b/>
            <sz val="9"/>
            <color indexed="81"/>
            <rFont val="Tahoma"/>
            <family val="2"/>
          </rPr>
          <t>Andrea Barrero:</t>
        </r>
        <r>
          <rPr>
            <sz val="9"/>
            <color indexed="81"/>
            <rFont val="Tahoma"/>
            <family val="2"/>
          </rPr>
          <t xml:space="preserve">
53 aplicaron la herramienta de efectividad. No se recibió el resultado de las siguientes AP:
- DT Pacifico: 1 AP 
- DT Andes Nororientales: 1 AP (Los resultados corresponden a los reportados en el 2012).
- DT Caribe: 1 AP (Los resultados corresponden a los reportados en el 2012).</t>
        </r>
      </text>
    </comment>
    <comment ref="G23" authorId="4">
      <text>
        <r>
          <rPr>
            <b/>
            <sz val="9"/>
            <color indexed="81"/>
            <rFont val="Tahoma"/>
            <family val="2"/>
          </rPr>
          <t>Maria Julieta Ramos Falla:</t>
        </r>
        <r>
          <rPr>
            <sz val="9"/>
            <color indexed="81"/>
            <rFont val="Tahoma"/>
            <family val="2"/>
          </rPr>
          <t xml:space="preserve">
13 adoptados mediante el SGC</t>
        </r>
        <r>
          <rPr>
            <sz val="9"/>
            <color indexed="10"/>
            <rFont val="Tahoma"/>
            <family val="2"/>
          </rPr>
          <t>, en la fórmula aparecen 26</t>
        </r>
      </text>
    </comment>
  </commentList>
</comments>
</file>

<file path=xl/comments5.xml><?xml version="1.0" encoding="utf-8"?>
<comments xmlns="http://schemas.openxmlformats.org/spreadsheetml/2006/main">
  <authors>
    <author>Maria Julieta Ramos Falla</author>
    <author>USUARIO</author>
  </authors>
  <commentList>
    <comment ref="J2" authorId="0">
      <text>
        <r>
          <rPr>
            <b/>
            <sz val="9"/>
            <color indexed="81"/>
            <rFont val="Tahoma"/>
            <family val="2"/>
          </rPr>
          <t>Maria Julieta Ramos Falla:</t>
        </r>
        <r>
          <rPr>
            <sz val="9"/>
            <color indexed="81"/>
            <rFont val="Tahoma"/>
            <family val="2"/>
          </rPr>
          <t xml:space="preserve">
Se verificó en el documento</t>
        </r>
      </text>
    </comment>
    <comment ref="K2" authorId="1">
      <text>
        <r>
          <rPr>
            <b/>
            <sz val="9"/>
            <color indexed="81"/>
            <rFont val="Tahoma"/>
            <family val="2"/>
          </rPr>
          <t>USUARIO:</t>
        </r>
        <r>
          <rPr>
            <sz val="9"/>
            <color indexed="81"/>
            <rFont val="Tahoma"/>
            <family val="2"/>
          </rPr>
          <t xml:space="preserve">
Se verificò en el documento</t>
        </r>
      </text>
    </comment>
    <comment ref="L2" authorId="1">
      <text>
        <r>
          <rPr>
            <b/>
            <sz val="9"/>
            <color indexed="81"/>
            <rFont val="Tahoma"/>
            <family val="2"/>
          </rPr>
          <t>USUARIO:</t>
        </r>
        <r>
          <rPr>
            <sz val="9"/>
            <color indexed="81"/>
            <rFont val="Tahoma"/>
            <family val="2"/>
          </rPr>
          <t xml:space="preserve">
Se verificò en el documento</t>
        </r>
      </text>
    </comment>
    <comment ref="M2" authorId="0">
      <text>
        <r>
          <rPr>
            <b/>
            <sz val="9"/>
            <color indexed="81"/>
            <rFont val="Tahoma"/>
            <family val="2"/>
          </rPr>
          <t>Maria Julieta Ramos Falla:</t>
        </r>
        <r>
          <rPr>
            <sz val="9"/>
            <color indexed="81"/>
            <rFont val="Tahoma"/>
            <family val="2"/>
          </rPr>
          <t xml:space="preserve">
Se verificó en el docuemnto</t>
        </r>
      </text>
    </comment>
    <comment ref="N2" authorId="1">
      <text>
        <r>
          <rPr>
            <b/>
            <sz val="9"/>
            <color indexed="81"/>
            <rFont val="Tahoma"/>
            <family val="2"/>
          </rPr>
          <t>USUARIO:</t>
        </r>
        <r>
          <rPr>
            <sz val="9"/>
            <color indexed="81"/>
            <rFont val="Tahoma"/>
            <family val="2"/>
          </rPr>
          <t xml:space="preserve">
Se verificò en el documento</t>
        </r>
      </text>
    </comment>
    <comment ref="O2" authorId="1">
      <text>
        <r>
          <rPr>
            <b/>
            <sz val="9"/>
            <color indexed="81"/>
            <rFont val="Tahoma"/>
            <family val="2"/>
          </rPr>
          <t>USUARIO:</t>
        </r>
        <r>
          <rPr>
            <sz val="9"/>
            <color indexed="81"/>
            <rFont val="Tahoma"/>
            <family val="2"/>
          </rPr>
          <t xml:space="preserve">
Se verificó en el documento</t>
        </r>
      </text>
    </comment>
    <comment ref="P2" authorId="0">
      <text>
        <r>
          <rPr>
            <b/>
            <sz val="9"/>
            <color indexed="81"/>
            <rFont val="Tahoma"/>
            <family val="2"/>
          </rPr>
          <t>Maria Julieta Ramos Falla:</t>
        </r>
        <r>
          <rPr>
            <sz val="9"/>
            <color indexed="81"/>
            <rFont val="Tahoma"/>
            <family val="2"/>
          </rPr>
          <t xml:space="preserve">
Se verificó en el documento</t>
        </r>
      </text>
    </comment>
    <comment ref="Q2" authorId="1">
      <text>
        <r>
          <rPr>
            <b/>
            <sz val="9"/>
            <color indexed="81"/>
            <rFont val="Tahoma"/>
            <family val="2"/>
          </rPr>
          <t>USUARIO:</t>
        </r>
        <r>
          <rPr>
            <sz val="9"/>
            <color indexed="81"/>
            <rFont val="Tahoma"/>
            <family val="2"/>
          </rPr>
          <t xml:space="preserve">
Se verificò en el documento</t>
        </r>
      </text>
    </comment>
    <comment ref="R2" authorId="1">
      <text>
        <r>
          <rPr>
            <b/>
            <sz val="9"/>
            <color indexed="81"/>
            <rFont val="Tahoma"/>
            <family val="2"/>
          </rPr>
          <t>USUARIO:</t>
        </r>
        <r>
          <rPr>
            <sz val="9"/>
            <color indexed="81"/>
            <rFont val="Tahoma"/>
            <family val="2"/>
          </rPr>
          <t xml:space="preserve">
Se verificò en el documento</t>
        </r>
      </text>
    </comment>
    <comment ref="S2" authorId="0">
      <text>
        <r>
          <rPr>
            <b/>
            <sz val="9"/>
            <color indexed="81"/>
            <rFont val="Tahoma"/>
            <family val="2"/>
          </rPr>
          <t>Maria Julieta Ramos Falla:</t>
        </r>
        <r>
          <rPr>
            <sz val="9"/>
            <color indexed="81"/>
            <rFont val="Tahoma"/>
            <family val="2"/>
          </rPr>
          <t xml:space="preserve">
Se verificó en el docuemnto</t>
        </r>
      </text>
    </comment>
    <comment ref="T2" authorId="1">
      <text>
        <r>
          <rPr>
            <b/>
            <sz val="9"/>
            <color indexed="81"/>
            <rFont val="Tahoma"/>
            <family val="2"/>
          </rPr>
          <t>USUARIO:</t>
        </r>
        <r>
          <rPr>
            <sz val="9"/>
            <color indexed="81"/>
            <rFont val="Tahoma"/>
            <family val="2"/>
          </rPr>
          <t xml:space="preserve">
Se verificò en el documento</t>
        </r>
      </text>
    </comment>
    <comment ref="U2" authorId="1">
      <text>
        <r>
          <rPr>
            <b/>
            <sz val="9"/>
            <color indexed="81"/>
            <rFont val="Tahoma"/>
            <family val="2"/>
          </rPr>
          <t>USUARIO:</t>
        </r>
        <r>
          <rPr>
            <sz val="9"/>
            <color indexed="81"/>
            <rFont val="Tahoma"/>
            <family val="2"/>
          </rPr>
          <t xml:space="preserve">
Se verificó en el documento</t>
        </r>
      </text>
    </comment>
    <comment ref="U11" authorId="0">
      <text>
        <r>
          <rPr>
            <b/>
            <sz val="9"/>
            <color indexed="81"/>
            <rFont val="Tahoma"/>
            <family val="2"/>
          </rPr>
          <t>Maria Julieta Ramos Falla:</t>
        </r>
        <r>
          <rPr>
            <sz val="9"/>
            <color indexed="81"/>
            <rFont val="Tahoma"/>
            <family val="2"/>
          </rPr>
          <t xml:space="preserve">
No son indicadores de Respuesta, sino indicadores de proceso o resultado</t>
        </r>
      </text>
    </comment>
    <comment ref="M16" authorId="1">
      <text>
        <r>
          <rPr>
            <b/>
            <sz val="9"/>
            <color indexed="81"/>
            <rFont val="Tahoma"/>
            <family val="2"/>
          </rPr>
          <t>USUARIO:</t>
        </r>
        <r>
          <rPr>
            <sz val="9"/>
            <color indexed="81"/>
            <rFont val="Tahoma"/>
            <family val="2"/>
          </rPr>
          <t xml:space="preserve">
Se asigna 7 mientras se recibe completa</t>
        </r>
      </text>
    </comment>
    <comment ref="N16" authorId="1">
      <text>
        <r>
          <rPr>
            <b/>
            <sz val="9"/>
            <color indexed="81"/>
            <rFont val="Tahoma"/>
            <family val="2"/>
          </rPr>
          <t>USUARIO:</t>
        </r>
        <r>
          <rPr>
            <sz val="9"/>
            <color indexed="81"/>
            <rFont val="Tahoma"/>
            <family val="2"/>
          </rPr>
          <t xml:space="preserve">
Se asigna la mitad mientras se recibe completa y en el formato destinado para tal fin</t>
        </r>
      </text>
    </comment>
    <comment ref="P16" authorId="1">
      <text>
        <r>
          <rPr>
            <b/>
            <sz val="9"/>
            <color indexed="81"/>
            <rFont val="Tahoma"/>
            <family val="2"/>
          </rPr>
          <t>USUARIO:</t>
        </r>
        <r>
          <rPr>
            <sz val="9"/>
            <color indexed="81"/>
            <rFont val="Tahoma"/>
            <family val="2"/>
          </rPr>
          <t xml:space="preserve">
Se asigna 7 mientras se recibe completa</t>
        </r>
      </text>
    </comment>
    <comment ref="U17" authorId="0">
      <text>
        <r>
          <rPr>
            <b/>
            <sz val="9"/>
            <color indexed="81"/>
            <rFont val="Tahoma"/>
            <family val="2"/>
          </rPr>
          <t>Maria Julieta Ramos Falla:</t>
        </r>
        <r>
          <rPr>
            <sz val="9"/>
            <color indexed="81"/>
            <rFont val="Tahoma"/>
            <family val="2"/>
          </rPr>
          <t xml:space="preserve">
Es un párrafo que no brinda una metodología clara de seguimiento</t>
        </r>
      </text>
    </comment>
    <comment ref="O18" authorId="0">
      <text>
        <r>
          <rPr>
            <b/>
            <sz val="9"/>
            <color indexed="81"/>
            <rFont val="Tahoma"/>
            <family val="2"/>
          </rPr>
          <t>Maria Julieta Ramos Falla:</t>
        </r>
        <r>
          <rPr>
            <sz val="9"/>
            <color indexed="81"/>
            <rFont val="Tahoma"/>
            <family val="2"/>
          </rPr>
          <t xml:space="preserve">
Solo es un párrafo que no brinda una metodología clara de seguimiento</t>
        </r>
      </text>
    </comment>
    <comment ref="Q18" authorId="0">
      <text>
        <r>
          <rPr>
            <b/>
            <sz val="9"/>
            <color indexed="81"/>
            <rFont val="Tahoma"/>
            <family val="2"/>
          </rPr>
          <t>Maria Julieta Ramos Falla:</t>
        </r>
        <r>
          <rPr>
            <sz val="9"/>
            <color indexed="81"/>
            <rFont val="Tahoma"/>
            <family val="2"/>
          </rPr>
          <t xml:space="preserve">
No es presupuesto detallado en el formato entregado</t>
        </r>
      </text>
    </comment>
  </commentList>
</comments>
</file>

<file path=xl/comments6.xml><?xml version="1.0" encoding="utf-8"?>
<comments xmlns="http://schemas.openxmlformats.org/spreadsheetml/2006/main">
  <authors>
    <author>ebermudez</author>
  </authors>
  <commentList>
    <comment ref="B4" authorId="0">
      <text>
        <r>
          <rPr>
            <sz val="10"/>
            <color indexed="81"/>
            <rFont val="Tahoma"/>
            <family val="2"/>
          </rPr>
          <t xml:space="preserve">Seleccione  el nombre del proceso definido en el Sistema de Gestión de Calidad  y que se encuentra asociado  al indicador.
</t>
        </r>
      </text>
    </comment>
    <comment ref="B6" authorId="0">
      <text>
        <r>
          <rPr>
            <sz val="10"/>
            <color indexed="81"/>
            <rFont val="Tahoma"/>
            <family val="2"/>
          </rPr>
          <t xml:space="preserve">Diligencie en forma clara y concisa el nombre del indicador, éste debe ser relevante, expresar un contenido de interés de lo que  representa, y tener relación con los factores estratégicos de eficacia, eficiencia, efectividad, presión, estado ó respuesta.
</t>
        </r>
      </text>
    </comment>
    <comment ref="H6" authorId="0">
      <text>
        <r>
          <rPr>
            <sz val="10"/>
            <color indexed="81"/>
            <rFont val="Tahoma"/>
            <family val="2"/>
          </rPr>
          <t>Describa el propósito de Indicador, haciendo una breve descripción de lo que se medirá , su importancia  y  finalidad</t>
        </r>
        <r>
          <rPr>
            <sz val="8"/>
            <color indexed="81"/>
            <rFont val="Tahoma"/>
            <family val="2"/>
          </rPr>
          <t xml:space="preserve">
</t>
        </r>
      </text>
    </comment>
    <comment ref="B8" authorId="0">
      <text>
        <r>
          <rPr>
            <sz val="10"/>
            <color indexed="81"/>
            <rFont val="Tahoma"/>
            <family val="2"/>
          </rPr>
          <t>En esta parte, para los indicadores de presión-estado-respuesta se detallan los métodos usados para el levantamiento de los datos o registros, entre ellos: Población, Entorno, Intervenciones y Análisis Estadístico</t>
        </r>
        <r>
          <rPr>
            <sz val="8"/>
            <color indexed="81"/>
            <rFont val="Tahoma"/>
            <family val="2"/>
          </rPr>
          <t xml:space="preserve">
</t>
        </r>
      </text>
    </comment>
    <comment ref="B10" authorId="0">
      <text>
        <r>
          <rPr>
            <sz val="10"/>
            <color indexed="81"/>
            <rFont val="Tahoma"/>
            <family val="2"/>
          </rPr>
          <t xml:space="preserve">Enuncie cada variable que compone el cálculo del indicador así como las siglas que las representarán. Por ejemplo: La variable “Extensión total en hectáreas de una unidad espacial natural i” se indica por la sigla Euei2. </t>
        </r>
        <r>
          <rPr>
            <sz val="8"/>
            <color indexed="81"/>
            <rFont val="Tahoma"/>
            <family val="2"/>
          </rPr>
          <t xml:space="preserve">
</t>
        </r>
      </text>
    </comment>
    <comment ref="H10" authorId="0">
      <text>
        <r>
          <rPr>
            <sz val="10"/>
            <color indexed="81"/>
            <rFont val="Tahoma"/>
            <family val="2"/>
          </rPr>
          <t xml:space="preserve"> Corresponde a una expresión matemática de la relación (a través de operadores matemáticos +, -, X, /) entre las diferentes variables que componen el indicador.</t>
        </r>
      </text>
    </comment>
    <comment ref="L10" authorId="0">
      <text>
        <r>
          <rPr>
            <sz val="10"/>
            <color indexed="81"/>
            <rFont val="Tahoma"/>
            <family val="2"/>
          </rPr>
          <t>Para los indicadores PER, se debe indicar la cobertura de las variables que componen el indicador, entendiéndose que ésta corresponde al universo donde se aplica tales como: paisaje, ecosistema, comunidad, población e individuo.</t>
        </r>
        <r>
          <rPr>
            <sz val="8"/>
            <color indexed="81"/>
            <rFont val="Tahoma"/>
            <family val="2"/>
          </rPr>
          <t xml:space="preserve">
</t>
        </r>
      </text>
    </comment>
    <comment ref="L11" authorId="0">
      <text>
        <r>
          <rPr>
            <sz val="10"/>
            <color indexed="81"/>
            <rFont val="Tahoma"/>
            <family val="2"/>
          </rPr>
          <t xml:space="preserve">Aplica para los indicadores PER ; indique los estándares o rangos que han sido determinados mediante investigaciones y que sirven de referencia para la toma de decisiones. </t>
        </r>
      </text>
    </comment>
  </commentList>
</comments>
</file>

<file path=xl/comments7.xml><?xml version="1.0" encoding="utf-8"?>
<comments xmlns="http://schemas.openxmlformats.org/spreadsheetml/2006/main">
  <authors>
    <author>JulioCh</author>
    <author>Maria Julieta Ramos Falla</author>
  </authors>
  <commentList>
    <comment ref="N16" authorId="0">
      <text>
        <r>
          <rPr>
            <b/>
            <sz val="9"/>
            <color indexed="81"/>
            <rFont val="Tahoma"/>
            <family val="2"/>
          </rPr>
          <t>Julieta:</t>
        </r>
        <r>
          <rPr>
            <sz val="9"/>
            <color indexed="81"/>
            <rFont val="Tahoma"/>
            <family val="2"/>
          </rPr>
          <t xml:space="preserve">
Sobre 56 Areas</t>
        </r>
      </text>
    </comment>
    <comment ref="I18" authorId="0">
      <text>
        <r>
          <rPr>
            <sz val="12"/>
            <color indexed="81"/>
            <rFont val="Tahoma"/>
            <family val="2"/>
          </rPr>
          <t>Sinap no envía fórmula fuente</t>
        </r>
      </text>
    </comment>
    <comment ref="K18" authorId="0">
      <text>
        <r>
          <rPr>
            <sz val="11"/>
            <color indexed="81"/>
            <rFont val="Tahoma"/>
            <family val="2"/>
          </rPr>
          <t>Sinap no envía fórmula fuente</t>
        </r>
      </text>
    </comment>
    <comment ref="M18" authorId="0">
      <text>
        <r>
          <rPr>
            <sz val="12"/>
            <color indexed="81"/>
            <rFont val="Tahoma"/>
            <family val="2"/>
          </rPr>
          <t>SINAP no reporta</t>
        </r>
      </text>
    </comment>
    <comment ref="O19" authorId="1">
      <text>
        <r>
          <rPr>
            <b/>
            <sz val="9"/>
            <color indexed="81"/>
            <rFont val="Tahoma"/>
            <family val="2"/>
          </rPr>
          <t>Maria Julieta Ramos Falla:</t>
        </r>
        <r>
          <rPr>
            <sz val="9"/>
            <color indexed="81"/>
            <rFont val="Tahoma"/>
            <family val="2"/>
          </rPr>
          <t xml:space="preserve">
Se Actualiza conforme POA 2014</t>
        </r>
      </text>
    </comment>
    <comment ref="C25" authorId="1">
      <text>
        <r>
          <rPr>
            <b/>
            <sz val="9"/>
            <color indexed="81"/>
            <rFont val="Tahoma"/>
            <family val="2"/>
          </rPr>
          <t>Maria Julieta Ramos Falla:</t>
        </r>
        <r>
          <rPr>
            <sz val="9"/>
            <color indexed="81"/>
            <rFont val="Tahoma"/>
            <family val="2"/>
          </rPr>
          <t xml:space="preserve">
Indicador: % de avance de los programas de manejo de valores objeto de conservación definidos para el sistema al nivel de especie,  adaptados e implementados en el SPNN</t>
        </r>
      </text>
    </comment>
  </commentList>
</comments>
</file>

<file path=xl/comments8.xml><?xml version="1.0" encoding="utf-8"?>
<comments xmlns="http://schemas.openxmlformats.org/spreadsheetml/2006/main">
  <authors>
    <author>Nohora Isabel Velasquez Ubaque</author>
  </authors>
  <commentList>
    <comment ref="R9" authorId="0">
      <text>
        <r>
          <rPr>
            <b/>
            <sz val="9"/>
            <color indexed="81"/>
            <rFont val="Tahoma"/>
            <family val="2"/>
          </rPr>
          <t>Nohora Isabel Velasquez Ubaque:</t>
        </r>
        <r>
          <rPr>
            <sz val="9"/>
            <color indexed="81"/>
            <rFont val="Tahoma"/>
            <family val="2"/>
          </rPr>
          <t xml:space="preserve">
acumulado </t>
        </r>
      </text>
    </comment>
  </commentList>
</comments>
</file>

<file path=xl/sharedStrings.xml><?xml version="1.0" encoding="utf-8"?>
<sst xmlns="http://schemas.openxmlformats.org/spreadsheetml/2006/main" count="2633" uniqueCount="836">
  <si>
    <t>SUBPROGRAMA</t>
  </si>
  <si>
    <t>1.1.1 Gestionar y concertar la formulación, aprobación  e implementación de instrumentos de planificación</t>
  </si>
  <si>
    <t>1.1.1.1.  100%  de las entidades territoriales y autoridades ambientales que tienen relación directa con el SPNN,  incorporan acciones tendientes a la conservación in situ  de las áreas en sus instrumentos de planificación y ordenamiento.</t>
  </si>
  <si>
    <t>1.1.1.3   Cinco (5) planes de desarrollo sectorial, incorporan temas relacionados con la planificación y conservación integral del SPNN</t>
  </si>
  <si>
    <t>NC</t>
  </si>
  <si>
    <t>/</t>
  </si>
  <si>
    <t>1.1.4.1    Un (1) sistema de informacion interoperable que contenga los componentes administrativos, técnicos, financieros y geográficos diseñado y en implementacion.</t>
  </si>
  <si>
    <t>1.2.1.2   Treinta y Ocho (38) comunidades de grupos étnicos que hacen uso regular o permanente de las areas del SPNN con acuerdos suscritos y en implementación</t>
  </si>
  <si>
    <t>1.2.3   Promover la participación de actores estratégicos para el cumplimiento de la mision institucional</t>
  </si>
  <si>
    <t>1.2.3.2  Doce (12) Subsistemas del Sinap, 6  regionales y 6 temáticos cumplen las caracteristicas asociadas a un sistema completo</t>
  </si>
  <si>
    <t>1.2.4   Promover estrategias educativas que contribuyan a la valoración social de las áreas protegidas</t>
  </si>
  <si>
    <t>1.2.4.1    100% de las Areas del SPNN están implementando procesos educativos en los escenarios formal e informal, en el marco de la Estrategia Nacional de Educación Ambiental</t>
  </si>
  <si>
    <t>3.2.1.   Ordenar usos, actividades y ocupación en las áreas del SPNN, incorporando a colonos, campesinos y propietarios a través de procesos de restauración ecológica, saneamiento y relocalización en coordinación con las autoridades competentes.</t>
  </si>
  <si>
    <t>3.2.1.1    50% de las hectareas ocupadas al 2010 y priorizadas, tienen implementadas estrategias asociadas a temas de ocupación, uso y tenencia</t>
  </si>
  <si>
    <t>3.2.2   Promover procesos de ordenamiento y mitigación en las zonas de influencia de las áreas del SPNN.</t>
  </si>
  <si>
    <t>3.2.3  Prevenir, atender y mitigar riesgos, eventos e impactos generados por fenómenos naturales e incendios forestales</t>
  </si>
  <si>
    <t>3.2.3.1   100% de especies invasoras priorizadas en el 2010, para el SPNN, con planes de accion que permitan disminuir la presion a los valores objetos de conservacion</t>
  </si>
  <si>
    <t>3.2.3.2    100% de las áreas del sistema de PNN con planes de emergencia articulados con las instancias de coordinación correspondientes.</t>
  </si>
  <si>
    <t>3.2.3.3  100% de los Planes de Contingencia que respondan a cada una de las amenazas identificadas en las áreas del SPNN,  en marcha, articulados con los Comités Locales y Regionales de Prevencion y Atencion de Desastres. (CLOPAD´s y CREPAD´s) y  que cuentan con la dotación para actuar como primer respondiente</t>
  </si>
  <si>
    <t>3.2.4   Regular y controlar el uso y aprovechamiento de los recursos naturales en las áreas del SPNN</t>
  </si>
  <si>
    <t>3.2.4.5    100% de las presiones priorizadas a 2010 para el SPNN, originadas por infracciones ambientales, intervenidas mediante el ejercicio efectivo de la función sancionatoria y/o a través de procesos penales</t>
  </si>
  <si>
    <t>3.4.1  Desarrollar y promover el conocimiento  de los valores naturales, culturales y los beneficios ambientales de las áreas protegidas, para la toma de decisiones.</t>
  </si>
  <si>
    <t>3.4.3   Implementar un sistema de planeación institucional, sistemas de gestión y mecanismos de evaluación</t>
  </si>
  <si>
    <t>3.4.3.1   100% del sistema de planeación institucional estandarizado y en implementación para el SPNN, que responda a las normas técnicas de calidad y el Modelo Estándar de Control Interno</t>
  </si>
  <si>
    <t>3.4.4   Posicionar a Parques Nacionales Naturales en los ámbitos nacional, regional, local e internacional y consolidar la cultura de la comunicación al interior.</t>
  </si>
  <si>
    <t>3.4.4.4   100% del talento humano del SPNN haciendo uso de los canales de comunicación interna con el fin de informar y ser informado.</t>
  </si>
  <si>
    <t>3.4.4.3   28 áreas Protegidas del SPNN implementando procesos de comunicación comunitaria</t>
  </si>
  <si>
    <t>1.2.2  Prevenir, atender y mitigar situaciones de riesgo que afecten la gobernabilidad de las áreas</t>
  </si>
  <si>
    <t>1.2.2.1   100% de las áreas del SPNN cuentan con planes de contingencia para la gestión del riesgo generado por el ejercicio de la autoridad ambiental.</t>
  </si>
  <si>
    <t>3.4.2  Fortalecer las capacidades gerenciales y organizacionales de la Unidad de Parques.</t>
  </si>
  <si>
    <t>3.2.4.4    100% de las presiones que afectan al SPNN por el otorgamiento de permisos, concesiones y autorizaciones de actividades permitidas en las áreas protegidas que conforman el mismo, cualificadas y cuantificadas.</t>
  </si>
  <si>
    <t>3.2.4.1     50% de especies o ecosistemas definidos como objetos de conservación del SPNN y con presión por uso y aprovechamiento han mejorado su condición de estado, conforme a criterios de sostenibilidad</t>
  </si>
  <si>
    <t>3.4.2.3   100% Implementación, seguimiento y adaptación de los programas de bienestar definidos en el Plan Institucional de bienestar social de la Unidad de Parques (sin linea base, se calculo con 6 DT representadas en 100%)</t>
  </si>
  <si>
    <t>METAS
PAI</t>
  </si>
  <si>
    <t>1.1.3.1   Tres (3) Servicios ambientales con instrumentos para su valoración, negociación y reconocimiento ajustados e implementados en las áreas protegidas del sistema identificadas como potenciales a partir del diagnóstico realizado en 2011</t>
  </si>
  <si>
    <t>1.2.1.1   Quince (15) resguardos indigenas traslapados con las areas del SPNN con planes especiales de manejo suscritos y en implementacion.</t>
  </si>
  <si>
    <t>1.2.3.1 100 % de los actores sociales e institucionales estratégicos participando en instancias operativas del SINAP.</t>
  </si>
  <si>
    <t>2.1.1   Consolidar un portafolio de pais que incluya la identificación de vacios y la definición de prioridades</t>
  </si>
  <si>
    <t>2.1.1.1   100% de los sitios prioritarios definidos en las diferentes escalas: nacional, regional y local (departamental) a partir de la identificación de vacíos.</t>
  </si>
  <si>
    <t>3.3.1    Promover y participar en los procesos de ordenamiento del territorio, gestionando la incorporacion de acciones tendientes a la conservacion del SPNN</t>
  </si>
  <si>
    <t>3.3.1.1    100% de los subsistemas regionales del SINAP identifican la estructura ecologica principal de su región, con las áreas del SPNN como nucleo, y promueven e implementan figuras de ordenamiento  para su consolidacion.</t>
  </si>
  <si>
    <t>3.4.4.1     El equivalente al 60% de la población que habita en las 6 ciudades capitales en donde se ubican las Direcciones Territoriales y el Nivel Central, informadas sobre el SPNN y los bienes y servicios ambientales del mismo, en el marco de la medición anual de medios</t>
  </si>
  <si>
    <t>3.4.5   Fortalecer la capacidad de negociación y gestión de recursos de la Unidad en los ámbitos local, regional, nacional e internacional</t>
  </si>
  <si>
    <t>3.4.5.1  Disminución del 30% de la brecha financiera (precios constantes de 2010) de acuerdo con el plan financiero de fuentes, usos y recursos de la Unidad de Parques</t>
  </si>
  <si>
    <t>Total</t>
  </si>
  <si>
    <t>DTAM</t>
  </si>
  <si>
    <t>DTAO</t>
  </si>
  <si>
    <t>DTAN</t>
  </si>
  <si>
    <t>DTCA</t>
  </si>
  <si>
    <t>DTOR</t>
  </si>
  <si>
    <t>DTPA</t>
  </si>
  <si>
    <t>1.1.2 Contar con un marco de política y normativo adecuado que dinamice el cumplimiento de la misión institucional</t>
  </si>
  <si>
    <t>1.1.2.1  100% de Instrumentos de politica y normativos  elaborados, ajustados, propuestos y gestionados para el cumplimiento misional, a partir del diagnóstico de necesidades realizado en 2011</t>
  </si>
  <si>
    <t>1.1.2.2   Cinco (5) Instrumentos normativos expedidos  para el cumplimiento misional</t>
  </si>
  <si>
    <t xml:space="preserve">1.1.3 Diseñar e implementar instrumentos para la valoración, negociación y reconocimiento de los  beneficios ecosistémicos </t>
  </si>
  <si>
    <t xml:space="preserve">1.1.4 Contar con un sistema de información que facilite la toma de decisiones </t>
  </si>
  <si>
    <t xml:space="preserve">1.2.1  Concertar estrategias especiales de manejo  con grupos étnicos que permitan articular distintas visiones de territorio </t>
  </si>
  <si>
    <t>1.2.2.2    Un (1) plan estratégico de seguridad para las áreas del Sistema de Parques Nacionales Naturales diseñado y en implementación en el marco de la Comisión Intersectorial para la Protección del SPNN</t>
  </si>
  <si>
    <t xml:space="preserve">1.2.3.3   100% de las areas protegidas del SINAP se encuentran en el registro único nacional de áreas protegidas </t>
  </si>
  <si>
    <t>1.2.3.4   Un (1) Sistema de  categorías de manejo  de áreas protegidas del SINAP desarrollado e implementado.</t>
  </si>
  <si>
    <t>2.2.1   Incrementar la representatividad ecosistémica del país mediante la declaratoria o ampliación de áreas del SPNN</t>
  </si>
  <si>
    <t>2.2.1.1    100% de las unidades no representadas definidas por Parques Nacionales han sido incluidas dentro del SPNN.</t>
  </si>
  <si>
    <t>3.1.1   Adelantar procesos para el manejo de poblaciones silvestres de especies priorizadas</t>
  </si>
  <si>
    <t>3.1.1.1   Cuatro (4) Programas de manejo de valores objeto de conservación definidos para el sistema al nivel de especie,  adaptados e implementados en el SPNN</t>
  </si>
  <si>
    <t xml:space="preserve">3.4.2.1    100% de una propuesta de estructura organizacional que responda a las necesidades del Sistema, gestionada ante las instancias competentes </t>
  </si>
  <si>
    <t>3.4.2.2     100% Implementación, seguimiento y adaptación de los programas de capacitación definidos en el Plan Institucional de Capacitación de la Unidad de Parques</t>
  </si>
  <si>
    <t>3.4.4.2. 36 eventos de carácter internacional de alto nivel, priorizados para el período 2011-2019, en los cuales se incide en términos de negociación, posicionando la gestion del SPNN</t>
  </si>
  <si>
    <t>HM: Hoja Metodológica</t>
  </si>
  <si>
    <t>Para diligenciar la GESTIÓN (actividades y productos) se cuenta con los insumos: hoja metodológica de la Meta PAI, el PAI y los Procedimientos del SGC</t>
  </si>
  <si>
    <t>Rojo</t>
  </si>
  <si>
    <t>Promedio de Avance cuantrienio por subprograma
SIG/Proceso</t>
  </si>
  <si>
    <t>TABLERO DE CONTROL PARA SEGUIMIENTO A METAS PAI</t>
  </si>
  <si>
    <r>
      <t xml:space="preserve">PARQUES NACIONALES NATURALES DE COLOMBIA
Índice de Desempeño de los Procesos del SIG
</t>
    </r>
    <r>
      <rPr>
        <sz val="36"/>
        <color indexed="9"/>
        <rFont val="Calibri"/>
        <family val="2"/>
      </rPr>
      <t>Tablero de Control Físico por Subprograma</t>
    </r>
  </si>
  <si>
    <t>PROCESO</t>
  </si>
  <si>
    <t>-</t>
  </si>
  <si>
    <t>?</t>
  </si>
  <si>
    <t>ACTIVIDADES</t>
  </si>
  <si>
    <t>Se  continua con la gestión del proyecto de ley ante el Ministerio de Ambiente para el análisis y presentación de la iniciativa legislativa ante el congreso.  Se presenta como una necesidad normativa en el ejercicio de diagóstico normnmativo adelantado por la Oficina Asesora Jurídica del Ministerio el pasado primero de noviembre de 2013.</t>
  </si>
  <si>
    <t xml:space="preserve">A partir de la priorización de los VOC de Sistema, ejercicio realizado desde el Programa de Monitoreo, se priorizaron 3 especiesde las 4 que tendrán Programas de Manejo de Conservación. Los avances al cierre del año 2013, son los siguientes:
1. Oso Andino para la región andina: A la fecha cuenta con una Propuesta de Programa de Conservación y perfil de proyecto elaborado para gestión de recursos con la  Oficina de Cooperación. Este programa cuenta con diseño y manual de monitoreo, a través de de la experiencia piloto en el PNN Chingaza, así como la propuesta de construcción del Programa Regional de conservación del Oso Andino con la participación y apoyo de las CARS y la EAAB. Adicional, se articula con el Piloto de Conflicto de Oso en el PNN Doña Juana. La gestión del Programa ha estado articulada también con la gestión del  MADS entorno a la especie.
Dentro de los ejercicios de actualización de los planes de manejo, se ha dado argumentos técnicos y lineamientos conducentes a que las áreas protegidas claves para la conservación del Oso lo definan como VOC de área, lo cual es necesario para que haya una articulación de los diferentes niveles de gestión y que las actividades priorizadas en el plan sean viables desde lo operativo. Como resultado, el PNN Pisba y el PNN Tamá definieron esta especie como VOC de área, y el PNN Cocuy lo incluyó como especie prioritaria de gestión. Además se tienen dos perfiles de proyectos formulados para la especie, el  primero para Andes Occidentales enfocado en el PNN Orquídeas y el segundo para la DT Andes Nororientales.
2. Frailejones para la región andina:  En el 2013 se inició la formulación del Programa de Conservación de Frailejones, como resultado a finales del año se cuenta con una línea base del grupo Espeletiinae, la cual fue desarrollada por medio de un taller que surgió en el marco de la actualización de los Planes de Manejo de la Dirección Territorial Andes Nororientales (DTAN), ya que 5 áreas de esta territorial reiteraron la prioridad de los frailejones en sus planes de manejo definiéndolos como VOC de área y VOC de sistema. Adicional, se apoyó las acciones realizadas en el marco del Programa Nacional para la Evaluación del Estado y Afectación de Frailejones (Convenio de Cooperación Interinstitucional suscrito entre PNN y las Universidades Javeriana, Jorge Tadeo Lozano, la Sociedad Colombiana de Entomología y Patrimonio Natural Fondo para la Biodiversidad y Áreas Protegidas). De la Universidad Javeriana y Tadeo se recibió una propuesta de formato para evaluar el estado fitosanitario de los frailejones en las áreas protegidas. 
3. Tortuga charapa  para la Amazonia: Para este año, se realizaron diferentes reuniones con el equipo de PNN Cahuinari y profesionales de la DT Amazonia, con el propósito de definir los objetivos y visión del Programa de Conservación, analizar los antecedentes, avanzar en la estrategia de monitoreo, definir acciones prioritarias, y visualizar oportunidades de gestión de recursos financieros. Como resultado se formuló de forma conjunta un proyecto, el cual se incluyó en el Portafolio de proyectos de “Adopte una especie” para ser gestionado por la Oficina de Cooperación.
Con la ONG Wildlife Conservation Society (WCS), se apoyará la formulación e implementación del Programa para esta especie. Esto se formalizo mediante acta de reunión que se anexo a las actividades y compromisos en el marco del convenio de Cooperación Técnico Científica con esta ONG. En esta medida, se realiza en el 2013 una primera salida de campo conjunta entre WCS y DT Amazonia al PNN Cahuinari, donde se evalúa la actual situación conservación de la Charapa y los contextos locales para aterrizar las acciones planteadas en el Programa.                                                                                                                                                                                                                                                                                                                                                                </t>
  </si>
  <si>
    <t>Para la vigencia 2013, se cuenta con un Plan de Acción en implementación para el control de dos especies invasoras: 
a) Pez león (Pterois volitans) en el Caribe Colombiano 
b) Matandrea (Hedychium coronarium) en el Santuario de Fauna y Flora Otún Quimbaya.
 Adicional, se avanzó en la construcción de un tercer Plan de acción para la invasión de Trucha arcoíris (Oncorhynchus mykiss) en el PNN Chingaza.
Matandrea (Hedychium coronarium) – SFF Otún Quimbaya: Para este año se dio concluida la etapa técnica de diseño y construcción de los lineamientos y protocolos para el plan de acción de Matandrea, capacitación y primera etapa de implementación. Este plan de acción tiene como objetivo trascender a otras áreas con problemas por Matandrea y otras plantas invasoras. 
Adicional, se realizaron proyectos de investigación básica, direccionados a  conocer la biología básica de la especie para establecer medidas para su manejo. Los proyectos de investigación se enfocaron en la fenología, germinación y nicho de Matandrea.
Pez león  (Pterois volitans): Desde la Línea Estratégica Manejo y Conservación de Vida Silvestre se coordinó la participación de PNN en la construcción del protocolo de erradicación y manejo del MADS a ser propuesto a nivel nacional. Adicionalmente, en el marco del plan de acción, desde el PNN Tayrona, una vez al mes en las jornadas de monitoreo de corales se realiza una jornada de captura de Pez León, en tanto que en el PNN Old Providence, se han realizado tres jornadas de captura en lo corrido del año.</t>
  </si>
  <si>
    <t>Incremental (Acumulado)</t>
  </si>
  <si>
    <t>Suma</t>
  </si>
  <si>
    <t>Constante</t>
  </si>
  <si>
    <t>3.4.1.1    100% de los  VOC definidos para el sistema cuentan con una línea base de informacion actualizada conforme a los ejercicios de planificacion para el manejo de las áreas y el sistema</t>
  </si>
  <si>
    <t>incremental (Acumulado)</t>
  </si>
  <si>
    <t>Disminución de brecha</t>
  </si>
  <si>
    <t>Brecha</t>
  </si>
  <si>
    <t>10% de Brecha</t>
  </si>
  <si>
    <t>Ingresos por Instrumentos</t>
  </si>
  <si>
    <t>Ingresos adicionales por Instrumentos</t>
  </si>
  <si>
    <t>Ingresos Gestionados por la SSNA</t>
  </si>
  <si>
    <t>Reducción de Brecha</t>
  </si>
  <si>
    <t>% Reducción con respecto al objetivo</t>
  </si>
  <si>
    <t>Reducción de Brecha respecto de la meta 10%</t>
  </si>
  <si>
    <t>*2013 Datos a Septiembre.</t>
  </si>
  <si>
    <t>Sin datos</t>
  </si>
  <si>
    <t>N</t>
  </si>
  <si>
    <t xml:space="preserve">Tipo de indicador </t>
  </si>
  <si>
    <t>Coordinación SINAP</t>
  </si>
  <si>
    <t>Efectividad</t>
  </si>
  <si>
    <t xml:space="preserve">Fecha de entrega: </t>
  </si>
  <si>
    <t xml:space="preserve">Eficacia </t>
  </si>
  <si>
    <t xml:space="preserve">Gestión Juridica </t>
  </si>
  <si>
    <t>Sostenibilidad Financiera</t>
  </si>
  <si>
    <t xml:space="preserve">Gestión y Administración de la Información </t>
  </si>
  <si>
    <t>Administración y Manejo del SPNN</t>
  </si>
  <si>
    <t>Eficiencia</t>
  </si>
  <si>
    <t>Eficacia</t>
  </si>
  <si>
    <t xml:space="preserve">Coordinación SINAP </t>
  </si>
  <si>
    <t>Gestión del Talento Humano</t>
  </si>
  <si>
    <t>Direccionamiento Estratégico</t>
  </si>
  <si>
    <t>Gestión de Comunicaciones</t>
  </si>
  <si>
    <t xml:space="preserve">Sostenibilidad Financiera </t>
  </si>
  <si>
    <t xml:space="preserve">PROCESO </t>
  </si>
  <si>
    <t xml:space="preserve">PROMEDIO </t>
  </si>
  <si>
    <t xml:space="preserve">Gestión de Recursos Financieros </t>
  </si>
  <si>
    <t>Gestión Jurídica</t>
  </si>
  <si>
    <t>AMSPNN</t>
  </si>
  <si>
    <t>SINAP</t>
  </si>
  <si>
    <t>GC</t>
  </si>
  <si>
    <t>SF</t>
  </si>
  <si>
    <t xml:space="preserve">Gestión de recursos fisicos </t>
  </si>
  <si>
    <t>Porcentaje de soportes técnicos eficaces</t>
  </si>
  <si>
    <t>Porcentaje de mantenimientos preventivos realizados</t>
  </si>
  <si>
    <t>Porcentaje de ejecución presupuestal</t>
  </si>
  <si>
    <t xml:space="preserve">Porcentaje de ejecución del plan de compras de la entidad </t>
  </si>
  <si>
    <t xml:space="preserve">Adquisicion de bienes y servicios </t>
  </si>
  <si>
    <t>Porcentaje  de Peticiones, quejas, reclamos y sugerencias respondidas oportunamente</t>
  </si>
  <si>
    <t>Atenciónal usuario</t>
  </si>
  <si>
    <t xml:space="preserve">Eficiencia </t>
  </si>
  <si>
    <t>PROMEDIO</t>
  </si>
  <si>
    <t xml:space="preserve">TIPO DE INDICADOR </t>
  </si>
  <si>
    <t>Periodicidad</t>
  </si>
  <si>
    <r>
      <t xml:space="preserve">Balance del Cuatrienio
</t>
    </r>
    <r>
      <rPr>
        <sz val="12"/>
        <color indexed="8"/>
        <rFont val="Arial"/>
        <family val="2"/>
      </rPr>
      <t>Estado de Semàforo*</t>
    </r>
  </si>
  <si>
    <t>% de avance se explica en unidad de medida de la meta frente al indicador.
Dato resultante del POAs 2013 del grupo SINAP. Debido a que no se cuenta con POA 2014, se espera revisión por parte del responsable de Hoja Metodológica y remisión del balance definitivo</t>
  </si>
  <si>
    <t>Dato resultante de los POAs 2013 de las DT (ver pestañas DTAM, DTAO, DTAN, DTCA, DTOR DTPA) , se espera revisión por parte del responsable de Hoja Metodológica y remisión del balance definitivo</t>
  </si>
  <si>
    <t>Dato resultante del POAs 2013 y 2014 del SSNA. Se espera revisión por parte del responsable de Hoja Metodológica y remisión del balance definitivo</t>
  </si>
  <si>
    <t>Dato resultante reporte realizado por SSNA en Octubre de 2013. Se espera revisión por parte del responsable de Hoja Metodológica y remisión del balance actualizado</t>
  </si>
  <si>
    <t>Dato resultante de reporte realizado en agosto de 2013 de la OAJ. Debido a que no se cuenta con actualización de resultado en POA 2014, se espera revisión por parte del responsable de Hoja Metodológica y remisión del balance actualizado</t>
  </si>
  <si>
    <t>Dato resultante de reporte realizado en agosto de 2013 de la OAJ. Debido a que no se cuenta con actualización de resultado en POA 2014, se espera revisión por parte del responsable de Hoja Metodológica y remisión del balance actualizado, para agregarlo al resultado de la OAP.</t>
  </si>
  <si>
    <t>Dato resultante reporte realizado en enero de 2014 (reunión). Se espera revisión por parte del responsable de Hoja Metodológica y remisión del balance definitivo</t>
  </si>
  <si>
    <t>Dato resultante de los POAs 2013 de las DT (ver pestañas DTAM, DTAO, DTAN, DTCA, DTOR DTPA) , se espera revisión  y remisión del balance definitivo por parte de la Oficina de Participación y GPM</t>
  </si>
  <si>
    <t>Dato resultante de los POAs 2013 de las DT (ver pestañas DTAM, DTAO, DTAN, DTCA, DTOR DTPA) , se espera revisión  y remisión del balance definitivo por parte de la OGR.</t>
  </si>
  <si>
    <t>OGR no registra reporte para 2013, se lleva el mismo avance de 2012. Se espera revisión con base en la Hoja Metodológica y remisión del balance definitivo por parte de la OGR.</t>
  </si>
  <si>
    <t>DT reportan número de actores participando a excepción de la DTAM.
Se toman los datos reportados en POA 2013 por el Grupo SINAP, en el cual no registra reporte para 2013 y no  se cuenta con "fórmula de cálculo" para 2011 y 2012, sin embargo verificar si aún no se cuenta con el universo de actores potenciales para poder establecer el Cálculo. 
Se espera revisión con base en la Hoja Metodológica y remisión del balance definitivo.</t>
  </si>
  <si>
    <t>Dato resultante del POAs 2013 del grupo SINAP. Debido a que no se cuenta con POA 2014, se espera revisión por parte del responsable de Hoja Metodológica y remisión del balance definitivo con base en el esquema de cálculo establecido en la HM adoptada</t>
  </si>
  <si>
    <t>Dato resultante del POAs 2013 del grupo SINAP. Se espera revisión por parte del responsable de Hoja Metodológica y remisión del balance definitivo</t>
  </si>
  <si>
    <t>Reporte recibido en 2013 con base en las etapas establecidas en la Hoja Metodológica. Se espera revisión por parte del responsable de Hoja Metodológica y remisión del balance definitivo</t>
  </si>
  <si>
    <t>En el POA 2014 reportan cifras diferentes a las reportadas en el POA 2013, por lo que se debe verificar según los resultados de las encuestas realizadas.</t>
  </si>
  <si>
    <t>Dato resultante del POAs 2014 del GPM,  se espera revisión por parte del responsable de Hoja Metodológica y remisión del balance definitivo con base en el esquema de cálculo establecido en la HM adoptada</t>
  </si>
  <si>
    <t>Dato resultante de los POAs 2013 de las DT (ver pestañas DTAM, DTAO, DTAN, DTCA, DTOR DTPA) , se espera revisión por parte del Grupo de Predios en la OAJ y remisión del balance definitivo</t>
  </si>
  <si>
    <t>Datos basados en POA 2013, se recibe nuevo resultado en el POA 2014, sin embargo se debe verificar por qué disminuye el avance.  Se espera revisión por parte del GPM y remisión del balance definitivo</t>
  </si>
  <si>
    <t>Dato resultante de los POAs 2013 de las DT (ver pestañas DTAM, DTAO, DTAN, DTCA, DTPA, DTOR no reporta) , se espera revisión por parte del responsable de la Hoja Metodológica y remisión del balance definitivo.
En 2013 se unifican los instrumentos de emergencias y contingencias en el marco de la reformulación de los Planes de Manejo por lo que las DT dan cuenta de ello en este resultado.</t>
  </si>
  <si>
    <t>Se corrige con base en HM. Dato resultante de los POAs 2013 de las DT (ver pestañas DTAM, DTAO, DTAN, DTCA, DTPA, DTOR) , se espera revisión por parte del responsable de la Hoja Metodológica y remisión del balance definitivo.</t>
  </si>
  <si>
    <t>Datos basados en POA 2014.  Se espera revisión por parte del GPM y remisión del balance definitivo con base en la Hoja Metodológica</t>
  </si>
  <si>
    <t>Dato resultante del POAs 2013 del GTEA. Debido a que no se cuenta con POA 2014, se espera revisión por parte del responsable de Hoja Metodológica y remisión del balance definitivo</t>
  </si>
  <si>
    <t>Dato resultante de los POAs 2013 de las DT (ver pestañas DTAM, DTAO, DTAN, DTCA, DTOR DTPA).
Revisar reporte del GPM en POA 2014 para que permite verificar el 100% de avance según la hoja metodológica.
Se espera revisión por parte del responsable de Hoja Metodológica y remisión del balance definitivo.</t>
  </si>
  <si>
    <t>Datos basados en POA 2014.  Se espera revisión por parte de la SAF y remisión del balance definitivo con base en el esquema de cálculo de la Hoja Metodológica. En principio se requiere revisar dato de 2013 pues da cuenta de que se logró la aprobación de toda la planta requerida.</t>
  </si>
  <si>
    <t>Datos basados en POA 2014.  Se espera revisión por parte de la SAF y remisión del balance definitivo año a año con base en el esquema de cálculo de la Hoja Metodológica.</t>
  </si>
  <si>
    <t xml:space="preserve">ESTRATEGIA </t>
  </si>
  <si>
    <t>PESO PORCENTUAL</t>
  </si>
  <si>
    <t>Sub pesos</t>
  </si>
  <si>
    <t>Resultados</t>
  </si>
  <si>
    <t>1 sem</t>
  </si>
  <si>
    <t>3 trim</t>
  </si>
  <si>
    <t>4 trim</t>
  </si>
  <si>
    <t xml:space="preserve"> Sistema de Gestión de Calidad</t>
  </si>
  <si>
    <t>Actualización de la documentación (acumulado)</t>
  </si>
  <si>
    <t>Consolidación de riesgos (Actualización 1,5; consolidación 1; publicación 0,5)</t>
  </si>
  <si>
    <t>Procesos de sensibilización y socialización</t>
  </si>
  <si>
    <t>Preauditoria y auditoria de certificación en la NTC GP 1000</t>
  </si>
  <si>
    <t xml:space="preserve"> Modelo Estandar de Control Interno</t>
  </si>
  <si>
    <t>Auditorias internas</t>
  </si>
  <si>
    <t>Planes de mejoramiento</t>
  </si>
  <si>
    <t>Seguimiento acciones correctivas y preventivas</t>
  </si>
  <si>
    <t>Resultados del monitoreo de riesgos</t>
  </si>
  <si>
    <t xml:space="preserve">
Formulación, reformulación o actualización de los planes de manejo.</t>
  </si>
  <si>
    <t>Comprende la formulación o revisión y ajuste de cada uno de los compontes del plan de manejo: diagnóstico, ordenamiento y plan estratégico de acción, a través del desarrollo de los lineamientos metodológicos y conceptuales de Parques Nacionales Naturales para tal fin.</t>
  </si>
  <si>
    <t xml:space="preserve">Formulación, seguimiento y evaluación de proyectos </t>
  </si>
  <si>
    <t>Contempla   la definición del modelo de datos para la formulación</t>
  </si>
  <si>
    <t>Seguimiento y evaluación a la gestión</t>
  </si>
  <si>
    <t>Formulación de proyectos de inversión bajo un enfoque armónico en los tres niveles de gestión para el cumplimiento de la misión</t>
  </si>
  <si>
    <t xml:space="preserve">Articulación de las herramientas de planeación institucional; entre si, con las del sector y el gobierno en general </t>
  </si>
  <si>
    <t>En el orden nacional, la articulación del plan de acción institucional a los compromisos gubernamentales, sectoriales e internacionales en cabeza de la alta dirección</t>
  </si>
  <si>
    <t>A nivel territorial corresponde a las Direcciones Territoriales la construcción de los planes estratégicos territoriales (MC, LE, CR, Matriz)</t>
  </si>
  <si>
    <t>A nivel local la implementación del plan estrategico de los planes  de manejo.</t>
  </si>
  <si>
    <t>Aplicación del análisis de efectividad del manejo de las áreas protegidas (AEMAPPS)</t>
  </si>
  <si>
    <t>La metodología AEMAPPS comprende tres temporalidades que corresponden en el largo plazo (5 años) a la misión, en el mediano plazo (3 años) a la planeación estratégica y en el corto plazo (1 año) a la planeación operativa; lo anterior en concordancia con la ejecución del plan estratégico de acción del plan de manejo (5 años). A su vez cada temporalidad responde a dos unidades de análisis que son los índices de eficacia y eficiencia, con excepción del largo plazo donde se analiza directamente la efectividad.</t>
  </si>
  <si>
    <t xml:space="preserve">Seguimiento y evaluación de la gestión institucional a partir de la formalización del sistema de indicadores de la entidad </t>
  </si>
  <si>
    <t>Incorpora la elaboración de la guia para la formulación de los  indicadores de la entidad</t>
  </si>
  <si>
    <t>Diseño y elaboración de lndicadores para su aplicación en los tres niveles</t>
  </si>
  <si>
    <t>Seguimiento y evaluación a la gestión registrada en el sistema de información</t>
  </si>
  <si>
    <t xml:space="preserve">Retroalmientación, socialización y reporte. </t>
  </si>
  <si>
    <t>Reporte recibido de SSNA (Camilo Diaz Campos-29 oct2013):</t>
  </si>
  <si>
    <t>Para 2013 lo que quiere decir ese 105% es que a septiembre ya se superó el objetivo de cierre de brecha para el año en ese porcentaje, todo ello por ingresos adicionales.</t>
  </si>
  <si>
    <t>Datos basados en POA 2014.  Se anexa pestaña con balance definitivo año a año con base en el esquema de cálculo de la Hoja Metodológica.</t>
  </si>
  <si>
    <t>Dato resultante del POAs 2013 de Comunicaciones. Debido a que no se cuenta con datos actualizados en POA 2014, se espera revisión por parte del responsable de Hoja Metodológica y remisión del balance definitivo con base en el esquema de cálculo establecido en la HM adoptada</t>
  </si>
  <si>
    <t>Dato resultante de los POAs 2013 de las DT (ver pestañas DTAM, DTAO, DTAN, DTCA, DTOR, DTPA) , se espera revisión por parte del responsable de Hoja Metodológica en Comunicaciones y remisión del balance definitivo</t>
  </si>
  <si>
    <t>Incremental (No Acumulado)</t>
  </si>
  <si>
    <t>Revisar datos, aparecen como suma entre años y esto arroja un dato errado pues cada año es independiente del otro en su medición.</t>
  </si>
  <si>
    <t>Dato resultante del POAs 2013 del GAIC. Debido a que no se cuenta con datos actualizados en POA 2014, se espera revisión por parte del responsable de Hoja Metodológica y remisión del balance definitivo con base en el concepto de incidencia establecido en la HM adoptada</t>
  </si>
  <si>
    <t>Anual</t>
  </si>
  <si>
    <t>Semestral</t>
  </si>
  <si>
    <t>Quinquenal</t>
  </si>
  <si>
    <t>Balance del Cuatrienio
a 2013</t>
  </si>
  <si>
    <t>Corte a 31 julio</t>
  </si>
  <si>
    <t>Corte a 30 sep 2013</t>
  </si>
  <si>
    <t>Meta a 2014</t>
  </si>
  <si>
    <t>Tipo de Metas</t>
  </si>
  <si>
    <t>Trimestral</t>
  </si>
  <si>
    <t xml:space="preserve">Se desarrollaron actividades relacionadas con mejorar los procesos de comunicación al interior de los equipos de trabajo y de la Entidad en general, Talleres medición Riesgo Psicosocial, Entrega de incentivos no pecuniarios, Entrega de Incentivos a Mejores equipos de Trabajo, Asignación de tiquetes a  las personas que se desplacen a sus núcleos familiares,  Taller Equipos Funcionales realizados (Encuentros Territoriales), Programas preventivos en manejo de riesgos psicosociales, Intervenciones psicológicas individuales , Celebración de Fechas Especiales (Día de la mujer, secretaria, conductor, mujer, padre, madre  vacaciones recreativas, cumpleaños y actividad de Integración (fin de año),  Juegos de la Función Pública, Exámenes médicos ocupacionales, Suministro de elementos de protección personal de acuerdo a las necesidades, Suministro de elementos de Seguridad Industrial , Reuniones  de COPASO, Capacitación de Vigías de Salud Ocupacional, Capacitación de Brigadistas de las DT y Nivel central  </t>
  </si>
  <si>
    <t xml:space="preserve">Se desarrollaron capacitaciones enmarcadas en los programas Reinducción en Encuentros Territoriales, Programa de Certificación de competencias laborales,  Primeros auxilios ofídicos, Actualización en temas jurídicos, Curso Gestión y Manejo de Áreas Protegidas ESAP (Administración Pública), Otras externas (IGAC, ASOCARS)
</t>
  </si>
  <si>
    <t xml:space="preserve">La Subdirección Administrativa y Financiera a través del Grupo de Gestión Humana ha realizado los análisis, estudios y justificaciones técnicas necesarias para la creación de cargos en la Planta de Personal de Parques Nacionales Naturales. 
En este sentido, se obtuvo la viabilidad para la creación de diecinueve (19) cargos distribuidos en el nivel central, territorial y local, siendo este número de cargos insuficiente frente a las necesidades actuales identificadas en el respectivo estudio técnico.
Por lo anterior, se continúan las gestiones ante los diferentes entes responsables para la creación de 630 cargos en la planta de personal y así poder contar con una planta de personal de 1.233 cargos.
Las gestiones realizadas respecto de la creación de los 19 cargos fue aprobada a través del Decreto 1688 del 02 de agosto de 2013 y una vez publicado el manual correspondiente al interior de la entidad se dio inicio a las convocatorias de concurso interno a través de la figura de encargo y otros nombramientos a fin de realizar la provisión correspondiente. Los 19 cargos creados ya fueron provistos a través de encargo y nombramiento provisional debidamente tramitados ante la Comisión Nacional del Servicio Civil.
</t>
  </si>
  <si>
    <t>El porcentaje alcanzado durante 2013= 100% , segun el consolidado de la información enviada por las DT (Caribe, Pacifico, Andes Occidentales, Amazonia, Orinoquia) sobre la meta de sancionatorios. Mientras que para 2014  la meta planteada por la OAP, debe replantearse de acuerdo ocn la metodología del indicador, el cual está diseñado sobre el 100% de las presiones priorizadas. La Dirección Territorial Andes Nororientales no envió reporte. 
El avance descriptivo obedece al primer trimestre de 2014, dejando claro que hasta el segundo semestre del año 2013 se adoptó la hoja metodológica y por tanto los análisis del indicador no están muy maduros, siendo este el segundo realizado. 
Revisada la información se encontró lo siguiente: 
1. El indicador no mide realmente la efectividad en los procesos sancionatorios.  El indicador siempre arroja un porcentaje del 100% de las presiones originadas por infracciones ambientales intervenidas mediante el ejercicio efectivo de la función sancionatoria. Lo anterior, responde a que el indicador mide intervención de presión, pero no refleja la efectividad en todos los casos que se presentan. Esto quiere decir, que así haya un alto volumen de reportes de casos (80 por ej ) para una misma presión (Agricultura por ej.)  el indicador arroja como resultado 100% así no hayan  sido intervenidos mediante el inicio de la acción sancionatoria todos los casos que se presentaron, basta con que se inicie uno de ellos para que el indicador sea de efectividad total. Esto hace que sea necesaria la revisión de las fórmulas del indicador o replantear el mismo. 
OAP: En la hoja de cálculo del indicador se puede observar que el % de infracciones intervenidas es del 57%.
2. Presiones Reportadas. Del listado de las 16 presiones que se unificó en la hoja metodológica, se observa que el mayor número de presiones reportadas (2013- primer trimestre 2014) es el de prestación de servicios turísticos no regulados (191) que se concentran todos en la DT Caribe;  Pesca;  Infraestructura y Tala o Socola, en orden descendente por número de casos.  
3. Posible ampliación del indicador. El indicador solamente mide la intervención de la presión al momento que se inicia el proceso con medidas  o decisiones de Ley 1333 de 2009, que re reporta en el trimestre que comienza esa actuación. Pero, no existe un indicador de seguimiento que le arroje a la entidad un indicador acumulado de qué paso con esos procesos y su resultado final. 
3. Recolección y procesamiento de la información. Dentro de lo que se pudo indagar con profesionales de las Direcciones Territoriales  la información que se reporta desde ese nivel de gestión es netamente documental correspondiente a los expedientes que son primera instancia según la Resolución de distribución de funciones sancionatorias No. 0476-2012 y en la consolidación de reportes de los Parques, hay muchos que no reportan la información ó se reporta en ceros (0)  por distintas causas entre las cuales están: 
Desconocimiento de la utilidad de la información, no hay registros de reportes históricos consolidados por años (falta de trazabilidad o desorganización de la información), las hojas metodológicas no están lo suficientemente socializadas en esos niveles de gestión  y en otros casos, las presiones son intervenidas con enfoques distintos por ejemplo, procesos penales, decisiones de manejo, fuerza pública, educación ambiental etc, siendo para algunos parques los procesos sancionatorios la última opción dentro de la intervención de presiones, cuando la política institucional apunta hacia el lado contrario, según la redacción de la meta. 
4. Contraste y comparación de resultados. Dentro del PAI no existe meta que refleje la gestión de control y vigilancia que se realiza desde las áreas, complemento ideal para contrastar los resultados de esta meta con la realidad que arrojan los recorridos, operativos, y demás actividades de control que son el medio para detectar las presiones en terreno y que se orientan desde el Grupo de Planeación del Manejo y que solo se reportan en el POA, pero no encuentran indicador oficial en el PAI. 
5. Integración de hojas metodológicas. Esta meta no debería tener dos hojas metodológicas independientes (Sancionatorios y procesos penales), debería ser un indicador conjunto porque la meta es una sola, aunque las dependencias que las manejan son distintas (SGM y OGR). Podría revisarse esto.</t>
  </si>
  <si>
    <r>
      <t xml:space="preserve">El Avance calculado corresponde al ajuste de la información de las concesiones otorgadas, según los requerimiento dictados por el IDEAM, </t>
    </r>
    <r>
      <rPr>
        <sz val="12"/>
        <color indexed="30"/>
        <rFont val="Calibri"/>
        <family val="2"/>
      </rPr>
      <t>que corresponde al punto 3 de la hoja metodológica.</t>
    </r>
    <r>
      <rPr>
        <sz val="12"/>
        <rFont val="Calibri"/>
        <family val="2"/>
      </rPr>
      <t xml:space="preserve">
- Mediante oficios: 20132300002926 5 de julio de 2013 (DT amazonía), 20132300058113 (DT Pacífico), 20132300058123 (DT A. Nororientales), 20132300058163 (DT Orinoquía), 20132300058263 (A. Occidentales) y 20132300058323 (DT Caribe), del 28 de agosto de 2013, se solicitó a las direcciones territoriales inventario de captaciones al interior de las áreas protegidas.
</t>
    </r>
    <r>
      <rPr>
        <sz val="12"/>
        <color indexed="10"/>
        <rFont val="Calibri"/>
        <family val="2"/>
      </rPr>
      <t>- A la fecha no re ha recibido información por parte de las DDTT.</t>
    </r>
    <r>
      <rPr>
        <sz val="12"/>
        <rFont val="Calibri"/>
        <family val="2"/>
      </rPr>
      <t xml:space="preserve">
- En el Taller desarrollado en el mes de mayo de 2013, quedó entre los compromisos, que las DDTT entregarían información en diciembre de ese mismo año.
- Se participó en capacitación en el IDEAM, el día 7 de abril de 2014, sobre el aplicativo del Sistema Integrado del Recurso Hídrico (SIRH).</t>
    </r>
  </si>
  <si>
    <t>Falta la tabulación de la encuesta como evidencia</t>
  </si>
  <si>
    <r>
      <t xml:space="preserve">En el año 2012, se aplicó la encuesta anual de seguimiento a la implementación de la estrategia en 37 AP de las 56 existentes, cuyo resultados se consolidaron para presentarlos a las AP y DT. Igualmente se avanzó en la construcción de la propuesta de formación en educación ambiental en alianza con el Ministerio de Educación Nacional. </t>
    </r>
    <r>
      <rPr>
        <sz val="12"/>
        <color indexed="36"/>
        <rFont val="Calibri"/>
        <family val="2"/>
      </rPr>
      <t>CUANTAS DE LAS 37 AREAS CUMPLEN CON LA FÓRMULA DEL INDICADOR SEGÚN LA ENCUESTA</t>
    </r>
    <r>
      <rPr>
        <sz val="12"/>
        <rFont val="Calibri"/>
        <family val="2"/>
      </rPr>
      <t xml:space="preserve">
En el año 2013, se recibió el reporte de 40 áreas protegidas implementando acciones en la línea de valoración social, aunque no todos los parques diligenciaron la encuesta de educación ambiental, esto no quiere decir que el resto de áreas protegidas no estén realizando acciones de educación ambiental.  En total, se tiene 22 áreas protegidas implementado servicios interpretativos y 29 acciones de educación para la participación. 
Actualmente </t>
    </r>
    <r>
      <rPr>
        <sz val="12"/>
        <color indexed="36"/>
        <rFont val="Calibri"/>
        <family val="2"/>
      </rPr>
      <t>EN 2014?</t>
    </r>
    <r>
      <rPr>
        <sz val="12"/>
        <rFont val="Calibri"/>
        <family val="2"/>
      </rPr>
      <t xml:space="preserve">,  se llevaron a cabo reuniones con las DT Andes Occidentales, Caribe y Orinoquia, en las cuales se presentó la propuesta de trabajo y se avanzó en la construcción de un plan de trabajo para la elaboración de los planes regionales de educación ambiental, de acuerdo con esto se elaboró un documento orientador para la inclusión del tema de educación ambiental en los Planes Estratégicos Territoriales el cual fue enviado a las DT para su retroalimentación e inicio del trabajo.  
Con la DT Pacifico, se estableció el plan de trabajo para el presente año. </t>
    </r>
    <r>
      <rPr>
        <sz val="12"/>
        <color indexed="10"/>
        <rFont val="Calibri"/>
        <family val="2"/>
      </rPr>
      <t>NO se obtuvo respuesta de las DT Amazonía y Andes Nororientales</t>
    </r>
    <r>
      <rPr>
        <sz val="12"/>
        <rFont val="Calibri"/>
        <family val="2"/>
      </rPr>
      <t xml:space="preserve">, por lo que se viene avanzando en concretar planes de trabajo con los parques: Serranía de los Yariguies, Iguaque y Cocuy de la DTAN, teniendo en cuenta que no se logró ninguna respuesta por parte de la DT. </t>
    </r>
  </si>
  <si>
    <t>Falta evidencia: Planes de acción adoptados por especie</t>
  </si>
  <si>
    <t>Falta evidencia: Documento del Programa de Conservación elaborado
Revisar Indicador pues su nombre lleva a porcentaje y cambia la unidad de medida aún cuando el anexo de cálculo llevaba a número</t>
  </si>
  <si>
    <t>PESOS ESTABLECIDOS PARA LA MEDICIÓN DEL INDICADOR</t>
  </si>
  <si>
    <t>Producto</t>
  </si>
  <si>
    <t>VOC de especie definidos y priorizados para el indicador</t>
  </si>
  <si>
    <t>Documento del Programa de Conservación elaborado</t>
  </si>
  <si>
    <t>Socialización y concertación del Documento</t>
  </si>
  <si>
    <t>Programa de Conservación adoptado (Acto Administrativo)</t>
  </si>
  <si>
    <t>Programa de Conservación implementado</t>
  </si>
  <si>
    <t>Total
avance por
Especie</t>
  </si>
  <si>
    <t>Especie</t>
  </si>
  <si>
    <t>Peso</t>
  </si>
  <si>
    <t>Especie 1</t>
  </si>
  <si>
    <t>Especie 2</t>
  </si>
  <si>
    <t>Especie 3</t>
  </si>
  <si>
    <t>Especie 4</t>
  </si>
  <si>
    <t>Promedio</t>
  </si>
  <si>
    <t>Seguimiento a junio 30</t>
  </si>
  <si>
    <t>FORMATO DE REPORTE DE AVANCE</t>
  </si>
  <si>
    <t>% de avance</t>
  </si>
  <si>
    <t>Descripción del Avance:</t>
  </si>
  <si>
    <t>Seguimiento a Diciembre 31 de 2013</t>
  </si>
  <si>
    <t>Oso</t>
  </si>
  <si>
    <t>Frailejones</t>
  </si>
  <si>
    <t>Charapa</t>
  </si>
  <si>
    <r>
      <t xml:space="preserve">HOJA METODOLÓGICA DEL  INDICADOR 
</t>
    </r>
    <r>
      <rPr>
        <b/>
        <i/>
        <sz val="8"/>
        <color indexed="8"/>
        <rFont val="Arial Narrow"/>
        <family val="2"/>
      </rPr>
      <t/>
    </r>
  </si>
  <si>
    <t xml:space="preserve">
Código:    DE_FO_0
Versión:  3
Vigente desde dd/mm/aa:
</t>
  </si>
  <si>
    <t>PROCESOS</t>
  </si>
  <si>
    <t>OBJETIVOS DE CALIDAD</t>
  </si>
  <si>
    <t>TIPO DE INDICADOR</t>
  </si>
  <si>
    <t>PERIODICIDAD</t>
  </si>
  <si>
    <t>Sistema de Gestión Integrado de Calidad</t>
  </si>
  <si>
    <t>Plan de Acción Institucional PAI</t>
  </si>
  <si>
    <t>Mejorar continuamente los procesos para la conservación, promoción y protección del patrimonio natural y cultural de las Áreas del Sistema de Parques Nacionales Naturales y para la coordinación del Sistema Nacional de Áreas Protegidas.</t>
  </si>
  <si>
    <t>Mensual</t>
  </si>
  <si>
    <t>OBJETIVO DE CALIDAD</t>
  </si>
  <si>
    <t>Responder a las necesidades y requerimientos para el cumplimiento de la misión institucional de acuerdo con las características definidas para los productos o servicios que presta la UAESPNN.</t>
  </si>
  <si>
    <t>Quincenal</t>
  </si>
  <si>
    <t xml:space="preserve">Desarrollar estrategias oportunas de comunicación e interacción con la ciudadanía y las partes involucradas para la conservación, promoción y protección del patrimonio natural y cultural. </t>
  </si>
  <si>
    <t>NOMBRE DEL INDICADOR</t>
  </si>
  <si>
    <t>OBJETIVO DEL INDICADOR</t>
  </si>
  <si>
    <t>Evaluación a los Sistemas de Gestión</t>
  </si>
  <si>
    <t>Presión</t>
  </si>
  <si>
    <t>Porcentaje de VOC definidos para el sistema cuentan con línea base de información actualizada conforme a los ejercicios de planificación para el manejo de las áreas y el sistema</t>
  </si>
  <si>
    <t>Establecer el nivel de avance respecto a la consolidación de documentos de reporte de la línea base respecto a estado y presiones sobre los VOC definidos para el sistema</t>
  </si>
  <si>
    <t>Estado</t>
  </si>
  <si>
    <t>DESCRIPCIÓN METODOLÓGICA</t>
  </si>
  <si>
    <t>Respuesta</t>
  </si>
  <si>
    <r>
      <t>Se da cuenta del avance de la meta del indicador con las siguientes actividades una vez finalizadas:
1. Elaborar la metodología que orientará la selección de los VOC de sistema y realizar su socialización con las Direcciones Territoriales. Corresponde al GPM. Peso:  20%
2. Selección de los VOC de Sistema mediante concertación con las Direcciones Territoriales, con el fin de dar cobertura a todos los elementos relevantes para la conservación en las diferentes regiones del país. Peso: 20%
3. Consolidación de la infomación secundaria de los elementos seleccionados. Peso: 10%
4. Elaboración de los diseños de monitoreo de los elementos seleccionados. Peso: 10%
5. Consolidación de los documentos de línea de base de los VOC (nVOC) que se definan para el Sistema, a partir de los insumos de monitoreo existentes y la aplicación en campo de los diseños de monitoreo. Cada uno de estos documentos será reportado por el GPM. Peso: 40%, proyectado según el número de VOCs definidos que cuenten con el documento finalizado.
Luego de definidas las líneas de base de los VOC de Sistema se inician actividades de investigación y monitoreo, los cuales deberán estar soportados en documentos descriptivos y analíticos, según el</t>
    </r>
    <r>
      <rPr>
        <sz val="12"/>
        <color indexed="10"/>
        <rFont val="Arial Narrow"/>
        <family val="2"/>
      </rPr>
      <t xml:space="preserve"> </t>
    </r>
    <r>
      <rPr>
        <sz val="12"/>
        <rFont val="Arial Narrow"/>
        <family val="2"/>
      </rPr>
      <t>Instructivo para la administración y manejo de la información de Monitoreo</t>
    </r>
    <r>
      <rPr>
        <sz val="12"/>
        <color indexed="8"/>
        <rFont val="Arial Narrow"/>
        <family val="2"/>
      </rPr>
      <t xml:space="preserve"> adoptado mediante el Sistema de Gestión de Calidad. 
Los documentos de línea base construidos por el grupo de Planeación y Manejo contienen la siguiente información:
-Descripción del VOC seleccionado
-Criterios y elementos de análisis para su selección
-Antecedentes del trabajo adelantado con ellos en los diferentes niveles de gestión del Sistema.
-Diseño de monitoreo elaborado
-Linea base de información y propuesta de monitoreo
-Roles de los diferentes niveles de Parques Nacionales frente al manejo.</t>
    </r>
  </si>
  <si>
    <t>Gestión de Recursos Financeros</t>
  </si>
  <si>
    <t>DESCRIPCIÓN VARIABLES DE CÁLCULO DEL INDICADOR</t>
  </si>
  <si>
    <t>FÓRMULA DEL INDICADOR</t>
  </si>
  <si>
    <t>COBERTURA O ESCALA</t>
  </si>
  <si>
    <t>Gestión de Recursos Físicos</t>
  </si>
  <si>
    <t>MS</t>
  </si>
  <si>
    <t>Metodología para la selección de los VOC de sistema elaborada.</t>
  </si>
  <si>
    <t>Σ[(MS*PP)+(nVOC*PP)+(nISVOC*PP)+(nDMVOC*PP)+(nLBVOC*PP)]*100</t>
  </si>
  <si>
    <t>LÍNEA DE REFERENCIA</t>
  </si>
  <si>
    <t>nVOC</t>
  </si>
  <si>
    <t>VOC de Sistema seleccionados</t>
  </si>
  <si>
    <t>LÍNEA BASE</t>
  </si>
  <si>
    <t>Adquisición de Bienes y Servicios</t>
  </si>
  <si>
    <t>nISVOC</t>
  </si>
  <si>
    <t>Infomación secundaria de los VOC de Sistema seleccionados</t>
  </si>
  <si>
    <t>RANGOS DE GESTIÓN</t>
  </si>
  <si>
    <t>Gestión y Administración de la información</t>
  </si>
  <si>
    <t>nDMVOC</t>
  </si>
  <si>
    <t>Diseños de monitoreo de los VOC de Sistema seleccionados</t>
  </si>
  <si>
    <t>NIVEL CRITICO</t>
  </si>
  <si>
    <t>x≤65%</t>
  </si>
  <si>
    <t xml:space="preserve">3.1.2    Mantener la dinámica ecológica de paisajes y ecosistemas con énfasis en aquellos en riesgo y/o alterados. </t>
  </si>
  <si>
    <t>nLBVOC</t>
  </si>
  <si>
    <t>Documentos de línea de base de los VOC de Sistema seleccionados</t>
  </si>
  <si>
    <t>NIVEL ACEPTABLE</t>
  </si>
  <si>
    <t>80%&lt;x&gt;65%</t>
  </si>
  <si>
    <t>Atención al Usuario</t>
  </si>
  <si>
    <t>PP</t>
  </si>
  <si>
    <t>Peso Porcentual</t>
  </si>
  <si>
    <t>NIVEL SATISFACTORIO</t>
  </si>
  <si>
    <t>x≥80%</t>
  </si>
  <si>
    <t>FUENTE DE DATOS</t>
  </si>
  <si>
    <t xml:space="preserve">  MEDIOS DE VERIFICACIÓN :</t>
  </si>
  <si>
    <t>META ANUAL</t>
  </si>
  <si>
    <t xml:space="preserve">Remitirse al Plan de Acción Institucional - PAI </t>
  </si>
  <si>
    <t>Informes de gestión del Grupo de Planeación del Manejo - GPM</t>
  </si>
  <si>
    <t>Metodología para la selección elaborada.
Documento con VOC de Sistema seleccionados
Documentos con infomación secundaria de los VOC de Sistema seleccionados
Documento con Diseños de monitoreo de los elementos seleccionados
Documentos de línea de base de los VOC de Sistema seleccionados</t>
  </si>
  <si>
    <t>UNIDAD DE MEDIDA</t>
  </si>
  <si>
    <t>Porcentaje</t>
  </si>
  <si>
    <t>Datos de los responsables de la Información</t>
  </si>
  <si>
    <t>Nombre Responsable de Meta (Proceso, SubPrograma)</t>
  </si>
  <si>
    <t>Claudia Marcela Sánchez</t>
  </si>
  <si>
    <t xml:space="preserve">Cargo </t>
  </si>
  <si>
    <t>Coordinador Grupo de Planeación del Manejo - GPM</t>
  </si>
  <si>
    <t>Correo electrònico</t>
  </si>
  <si>
    <t>csanchez@parquesnacionales.gov.co</t>
  </si>
  <si>
    <t>Nombre Responsable del Seguimiento</t>
  </si>
  <si>
    <t>Mauricio Herrera</t>
  </si>
  <si>
    <t xml:space="preserve">3.4.3   Implementar un sistema de planeación institucional, sistemas de gestión y mecanismos de evaluación </t>
  </si>
  <si>
    <t>Contratista Monitoreo</t>
  </si>
  <si>
    <t>monitoreo@parquesnacionales.gov.co</t>
  </si>
  <si>
    <t>CALCULOS 2013</t>
  </si>
  <si>
    <t>Avance</t>
  </si>
  <si>
    <t>Pesos</t>
  </si>
  <si>
    <t>Ponderado del peso</t>
  </si>
  <si>
    <t xml:space="preserve">En el marco del cumplimiento de la meta se avanzo en la elaboración de la Guía de restauración ecológica para áreas afectadas por uso agropecuario y monitoreo a los procesos de restauración ecológica en Áreas Protegidas .
Se implementan acciones de restauración en ecosistemas terrestres de 27 áreas protegidas, tres áreas protegidas implementan guarderias de coral como aporte a la restauración de corales. Se formularon los proyectos:
Igualmente, se formularon y presentaron a ecopetrol de tres proyectos a realizarse en los PNN El Cocuy, ANULE y Pisba con la financiación de ECOPETROL. 
Se realizaron los términos de referencia para la restauración ecológica  en el marco de tres  procesos sancionatorios, dos de los cuales se encuentran en ecosistemas de manglar, corales y praderas y uno para paramo.
Se implementa el proyecto financiado por Parques Canadá donde seis Áreas Protegidas implementan acciones der restauración ecológica: 
ANULE, PISBA, COCUY, CHINGAZA, OLD PROVIDENCE Y LOS NEVADOS, los cuales han avanzado en la contratación de profesionales y en la compra de insumos.
Se han formulado dos proyectos ante el Ministerio de ambiente y desarrollo sostenible. El primero en el marco del plan nacional de restauración y el segundo en relación al Fondo nacional de adaptación. Los cuales se describen a continuación: En el marco del plan nacional de restauración ecológica así como en el cumplimiento de las metas nacionales relacionadas en el plan de desarrollo 2010-2014 “Prosperidad para todos”, se formuló un proyecto con el MÁS en algunas áreas priorizadas del Sistema de Parques Nacionales, el cual busca Implementar acciones de restauración ecológica con el fin de contribuir en el mejoramiento de las condiciones de estado de las áreas  protegidas priorizadas del Sistema de Parques Nacionales Naturales a través de la realización de diagnósticos participativos que permitan Aportar en la orientación de los procesos de restauración ecológica y la Implementar acciones de restauración ecológica pasiva en 370 hectáreas áreas degradadas de 5 áreas protegidas (PNN NEVADOS, PNN COCUY, PNN PICACHOS y PNN ALTOFRAGUA INDI WASi.
En el proyecto presentado al fondo de adaptación se buscan implementar acciones en 1130 hectáreas en 6 áreas protegidas del SPNN (PNN EL COCUY, PNN PISBA, PNN FARALLONES, PNN SELVA DE FLORENCIA, PNN NEVADOS y SFF IGUAQUE; distribuidas en restauración activa (460 hectáreas) y restauración pasiva (670 hectáreas).
COMPENSACIONES
En este periodo frente a este tema el GPM  ha realizado jornadas de trabajo con el Grupo de SINAP, SSNA. Se abordó el tema específico de 1% en el PNN Pisba como ejercicio piloto. 
Se identificaron 8 proyectos que se encuentran en cuencas hidrográficas que hacen parte de esta AP, para lo cual se inició una revisión en la ANLA de las resoluciones por las cuales se adopta la licencia ambiental y se identifican las responsabilidades de compensación así como el estado de avance de cada uno de los compromisos de las empresas y como avanzar en un proceso de gestión para direccionar los recursos de 1% en el AP. Con esta información se realizó una reunión con la DTAN y el AP para priorizar las acciones que pueden ser susceptibles a implementarse. Como resultado se identificaron dos tipos de proyectos: la compra y saneamiento de predios. La implementación de acciones de restauración específicamente en la zona concerniente al sector laguna de Socha el cual se encuentra en la cuenca del Río Chicamocha.  Para la ejecución de los proyectos relacionados con la compra de predios, se requiere del insumo de información obtenida por la territorial en cuanto a los predios susceptibles de compra, con el fin de articular proyectos de saneamiento relacionados con las cuencas sobre las que pueda invertirse.
Se realizo el  II Simposio de restauración Ecológica en Áreas Protegidas en el marco del III Congreso Iberoamericano y del Caribe de Restauración en el cual se realizaron 13 presentaciones orales que contaron con la participación de las Áreas Protegidas así como representantes de Parques Canadá y Estados Unidos.
</t>
  </si>
  <si>
    <t>Falta reporte en función de la hoja metodológica, el reporte es de gestión.</t>
  </si>
  <si>
    <t>El tema de estructura ecológica principal, en 2013 se socializó como una análisis de estado de conservación con base a ciertos atributos ecológicos clave, más que como un mapa o un resultado de estructura ecológica principal, pues para hablar de EEP es necesario que se incluya todo el tema de servicios ecosistémicos y biodiversidad y esto se debe contemplar desde cada área protegida y subsistemas del SINAP. Por esta razón, los ejercicios que se están ejecutando con el apoyo de las direcciones territoriales es una evaluación del estado de conservación de la región, utilizando como unidad de análisis las coberturas Corine Land Cover 100.000 del año 2007; lo que se puede entender con uno de los insumos principales para elaborar completamente el análisis de estructura ecológica principal.
Con base en la metodología que se planteó para realizar los mapas de estado de conservación de distintos atributos ecológicos, se elaboraron para siete (7)  provincias biogeográficas (Pericaribeño, Sierra, Norandina, Choco-magdalena, Guayana, Orinoquía y Amazonía) los mapas correspondientes a cada atributo. Para complementar el ejercicio de estructura ecológica es necesario que se incluya información proveniente y discutida por cada una de las territoriales, que soporte los análisis de funcionalidad ecosistemica. Dicho ejercicio técnico y operativo se debe abordar con apoyo de las territoriales, del grupo SIR, SINAP y GPM.</t>
  </si>
  <si>
    <t xml:space="preserve">GAIC: En la vigencia 2010  se formularon 4 proyectos de cooperación resaltando la fomulación del proyecto de Turismo derivado de la Comisión Mixta entre Brasil y Colombia,  Unión Europea en el tema de pesca, Proyecto Amazonia GAIA y Proyecto de adaptacion a cambio climático para la Reguion del Pacifico (Sanquianga y Utria). 
 Para la vigencia 2011 se formularon 8 proyectos de cooperación con Unión Europea, Banco Mundial-GEF, Principado de Mónaco, UNESCO-Patrimonio Mundial, Finlandia, España, CAN y se dió inicio a la gestión del Proyecto KfW. Adicional se realizó el acompañamiento mediante insumos técnicos e información de posición de país en las diferentes comisiones de vecindad y mixtas a nivel de mecanismos de integración fronteriza.
Referente a la formulación de proyectos en la vigencia 2012 se contó con la aprobación de proyectos de cooperación internacional los cuales se encuentran en proceso de formalización y se espera su inicio de ejecución a partir del segundo semestre del año (Proyecto "Actualización de los Planes de Manejo de las Areas del Sistema de Parques Nacionales Naturales (SPNN) en el Marco de las Tendencias Actuales de Cambio Climático" gestionado con Canadá y el Proyecto "Fortalecimiento de capacidades del personal de Parques Nacionales Naturales de Colombia" gestionado con National Park Service U.S. / USAID . Así mismo se gestionó el Proyecto "Programa Regional sobre uso y conservación de la biodiversidad en los paisajes naturales y culturales asociados a caminos ancestrales andinos, y a la Gran Ruta Inca"  gestionado con la Secretaría General de la CAN. Se terminó la formulación de tres de los proyectos que estaban en este proceso: 1) El Programa Regional Biodiversidad y Áreas Protegidas y el Estudio de Factibilidad, que se financiará con recursos del KfW, el cual fue una construcción conjunta entre las áreas protegidas, las direcciones territoriales de Caribe y Andes Nororientales y las diferentes dependencias del nivel central de Parques Nacionales, el MADS, APC, Fondo Patrimonio Natural y el KfW. Se negociaron, ajustaron y aprobaron 3 proyectos de Cooperación Sur-Sur con el CONANP de México y con el SNAP de Uruguay.  
 Firma de convenios con asociaciones que agremian grupos empresariales en actividades de minería (ASOGRAVAS, Cámara Colombiana de Minería) con el fin de aunar esfuerzos financieros para apoyar las líneas de acción en el marco del Portafolio Alianza para la Conservación.
Firma de convenio con la Fundación ARGOS para llevar a cabo el proyecto de Divulgación y Posicionamiento de los Parques Nacionales (Parques va a las Empresas). 
Por último, en la vigencia 2013 se finalizó el proceso de formalización del Proyecto Actualización de los Planes de Manejo de las Áreas del Sistema de Parques Nacionales Naturales (SPNN) en el Marco de las Tendencias Actuales de Cambio Climático, se contribuyó al avance en la elaboración de la propuesta de investigación para construir la línea base del Programa Biodiversidad y Áreas Protegidas, que será financiada por la Agencia KfW, se realizó el avance en la formulación del esquema preliminar de la Fase II del Programa Biodiversidad y Áreas Protegidas, que se focalizará en el Pacífico y Andes Occidentales. En el Marco de la Cooperación No Oficial, respecto al relacionamiento con el sector empresarial se han formulado tres proyectos en la temática de restauración ecológica en los Parques Nacionales Naturales de Cocuy, Pisba y Estoraques para ser financiados por Ecopetrol. Otros proyectos formulados y aprobados fueron el Proyecto Programa Diversidad Biológica y Áreas Protegidas de Colombia Fase I formulado con KfW, Proyecto Estrategias de adaptación al Cambio Climático basada en ecosistemas en Colombia y Ecuador GIZ - adaptación basada en ecosistemas formulado con Alemania 
(BMU - GIZ). Proyecto Fortalecimiento del Sistema de Parques Nacionales para favorecer la protección del clima y la conservación de la biodiversidad (Colombia), Proyecto Implementación del enfoque de conectividades socio-ecosistémicas para la conservación y uso sostenible de la biodiversidad de la Región Caribe Colombiana formulado con el GEF(5), Proyecto Amazon Vision denominado Support to the implementation of the Amazon Ecosystem-based Conservation Vision to the benefit of local communities and the preservation of ecosystem services in the Amazon region formulado con la Comisión Europea y la FAO como co-fianciador. 
Proyecto Fortalecimiento de la alianza Parques Nacionales Naturales de Colombia –Empresa Epsa, Proyecto Restauración Ecológica en áreas afectadas por uso agropecuario en ecosistemas subxerofíticos en el Área Natural Única (ANU) Los Estoraques de Parques Nacionales Naturales de Colombia formulado con Ecopetrol, Proyecto Restauración Ecológica de Áreas afectadas por ganadería en el sector de  la laguna de Socha, Parque Nacional Natural Pisba formulado con la Empresa Ecopetrol, Proyecto Restauración Ecológica en Areas Afectadas Por Uso Agropecuario En El Parque Nacional Natural El Cocuy formulado con la Empresa Ecopetrol, Proyecto Alianza Estratégica Para La Conservación Del Corredor De La Danta Especie Emblemática De La Cuenca Del Río Otún formulada con la Empresa Frisby, Proyecto Apoyo en el proceso de nominación del Parque Nacional Natural Chiribiquete como Sitio Patrimonio Mundial formulado con Asogravas. Proyecto Conservación de los Bosques y Sostenibilidad del corazón de la Amazonia Colombiana. Proyecto Programa Diversidad Biológica y Áreas Protegidas de Colombia Fase I. Proyecto Estrategias de adaptación al Cambio Climático basada en ecosistemas en Colombia y Ecuador GIZ. Proyecto Fortalecimiento del Sistema de Parques Nacionales para favorecer la protección del clima y la conservación de la biodiversidad (Colombia) Proyecto Construcción de resiliencia en el Bioma Amazónico: las áreas protegidas como parte integral de la adaptación al cambio climático,  Proyecto Apoyo a la consolidación de la Visión Ecositémica de Conservación en el Bioma Amazónico en beneficio de las comunidades locales y la preservación de los servicios ecosistémicos en la región amazónica.  Proyecto Identificación de Tres Especies Silvestres Priorizadas en el Convenio ACOPAZOA - PNN.
Proyecto Centros de Interpretación y Estrategia de Educación Ambiental de Parques Nacionales en el Parque Jaime Duque, Proyecto Manual de Lineamientos Técnicos y Operativos para la Consecución de Recursos para desarrollar acciones de restauración en el PNN Chingaza Convenio CAEM. Proyecto Compensación de Huella de Carbono a través de Acciones de Restauración en los parques priorizados con la Empresa TERPEL, Fortalecimiento de Iniciativas Artesanales en Parques Nacionales con la Fundación Bancolombia, Proyecto Restauración Ecológica en 200 Has en el PNN Sierra Nevada de Santa Marta  bajo el Convenio de Parques Nacionales y Contreebute.
</t>
  </si>
  <si>
    <t>Esta HM no visibiliza los Convenios firmados con comunidades ni acuerdos de acciones, revisar si se incluye</t>
  </si>
  <si>
    <t>Esta HM no visibiliza los Acuerdos de Colaboración, Acuerdo Uramba firmados con comunidades, revisar como se incluye</t>
  </si>
  <si>
    <t>Pendiente de resolver la responsabilidad del reporte entre SGM y OP</t>
  </si>
  <si>
    <t>El cálculo se realizó a partir del reporte de las Direcciones Territoriales realizado a través del seguimiento a sus POA.
Pendiente de resolver la responsabilidad del reporte entre SGM y OP:
-El Grupo de Participación Social responde: Respecto a la definición de los indicadores y metas PAI solicitados, reiteramos lo señalado en el correo electrónico enviado a ustedes el 31 de Marzo de 2014, en el sentido que los alcances y las responsabilidades asignadas al Grupo de Participación Social mediante la Resolución No. 434 del 23 de diciembre de 2013, están enfocadas hacia la orientación política de los procesos con grupos étnicos que permitan articular distintas visiones del territorio, en coordinación con las instancias responsables de la consolidación de las EEM (SGM) y su implementación (DT y AP).  
De esta manera, la revisión y la definición de estos indicadores corresponde a la SGM y a las DT.
-Igualmente, la SGM no reporta.</t>
  </si>
  <si>
    <t xml:space="preserve">En el año 2013, el Grupo de Planeación y Manejo socializó (a través de oficios, intranet, reuniones) con las Direcciones Territoriales y la mayor parte de áreas protegidas, la "Guía metodológica para formulación de planes de emergencia y contingencia en las áreas del SPNN" y el procedimiento de gestión del riesgo de desastres para la Entidad, en el marco del Sistema Nacional de Gestión del Riesgo de Desastres (Ley 1523 de 2012) donde se integran los planes de contingencia, que en años anteriores habían desarrollado los Parques. Dentro de la ruta de actualización de planes de manejo, se presento el aplicativo donde se consigna el plan de emergencia y contingencia como documento anexo al plan de manejo. 
En el taller nacional de prevención, vigilancia y control y gestión del riesgo, realizado en septiembre y en el que participaron todas las direcciones territoriales, se presentó los avances logrados mediante la implementación de la metodología de análisis de riesgo a los Valores Objeto de Conservación y se dio orientación para articular la gestión del riesgo en los componentes de ordenamiento y plan estratégico del plan de manejo y con procesos particulares de ordenamiento territorial y educación ambiental..   
En el segundo semestre del año se coordinaron y desarrollaron varias jornadas de trabajo, especialmente con  las Direcciones Territoriales Andes Occidentales, Orinoquía y Caribe, y de forma particular con los equipos de trabajo de algunas áreas protegidas. En estos talleres se presentó el enfoque de GRD en la planeación del manejo, la metodología propuesta para la formulación del plan de emergencia y contingencias y se inició el diligenciamiento de los diferentes componentes, de acuerdo con la experiencia e información disponible. Por Dirección Territorial el avance es el siguiente:
1. DTAO: Se organizaron 3 talleres subregionales (Manizales, Popayán y Rivera) en los que participaron 10 de las 12 AP, algunas que ya habían recibido orientación en el tema y otras que iniciaron el proceso (PNN Selva de Florencia, PNN Puracé, SF Isla Corota, PNN CVDJC, PNN Orquídeas). También se brindó apoyo a las 2 AP que habían recibido orientación el año anterior (PNN Tatamá y SFF Galeras).
2. DTOR: Se volvió a abordar el tema con el equipo del PNN Chingaza y se brindó una orientación básica en un taller dirigido a los Parques del AMEM y Sumapaz.
3. DTCA: Se realizó una presentación básica en la que participaron siete de sus áreas adscritas  en coordinación con la profesional que fue encargada en el último trimestre del año.
4. DTAN: La profesional encargada del tema recibió orientación y brindó el apoyo directamente a cada AP.
5. DTAM: Concentró sus esfuerzos en el proceso de planes de manejo y manifestó la voluntad de avanzar en el tema durante el 2014.
6. DTPA: Se acordó acompañar dos talleres con áreas protegidas, que se realizaron en el PNN Los Katios y PNN Farallones de Cali, para que la profesional responsable del tema en la DT acompañara las otras áreas y luego recibiera asesoría del GPM a partir de un documento preliminar. Asesoría que se llevó a cabo con el SFF Malpelo y el PNN Munchique.  
</t>
  </si>
  <si>
    <t xml:space="preserve">El PNN Tatamá incluyó el plan de contingencias para Incendios de cobertura vegetal y remoción en masa y el PNN Las Hermosas incluyó el plan de contingencias para Incendios de cobertura vegetal y remoción en masa. Falta la socialización de los documentos con las instancias locales.
Los planes de contingencia trabajados por las áreas en años anteriores, se retoman e incorporan en los planes de emergencia y contingencias, formulados dentro del proceso de actualización de los planes de manejo y en el marco de la ley 1523 de 2012. Las áreas que tienen avances en plan de emergencia tambien tienen avances en planes de contingencia, pero la meta se considera hasta que este nuevo documento se socialice con alguna instancia local del Sistema de Gestión del Riesgo.
Se espera que a 2014 se consoliden varios documentos, se aprueben y socialicen dentro del proceso de aprobación del plan de manejo de cada área protegida. </t>
  </si>
  <si>
    <t>Falta evidencia: Oficios de entrega de Bases de datos a IDEAM</t>
  </si>
  <si>
    <t>Se recibe anexo de cálculo</t>
  </si>
  <si>
    <t>En el I semestre de 2013 se realizaron reuniones con expertos para el ajuste de la propuesta de ruta metodológica para la selección de VOC a nivel del sistema, la cual detalla los elementos propuestos a nivel de fauna, flora y ecosistemas. En este sentido, se realizó la socialización con el director para Colombia de WCS el 12 de marzo, con el INVEMAR el 26 de abril y en el encuentro nacional de monitoreo, investigación, vida silvestre y grupo temático de agua del 10 al 24 de mayo.
Con los profesionales temáticos de las Direcciones Territoriales se estableció la necesidad de regionalizar los VOC de sistema y de distribuirlos a partir de grupos de áreas protegidas. Como ejemplo, están los frailejones endémicos de las áreas del norte de la cordillera oriental (Pisba, cocuy, Tamá), la Población de oso andino de áreas del macizo Colombiano (Puracé, Doña Juana, Nevado del Huila, Hermosas) y Corales del pacífico distribuidos en las áreas Utria, Gorgona y Malpelo.
En el mes de agosto en el SFF Otún Quimbaya se socializó la propuesta de ruta metodológica para la selección y monitoreo de VOC de Sistema en el comité de seguimiento de la SGM, siendo los siguientes:
Generales:
    -Biomas priorizados a través del análisis de representatividad basado en el nuevo mapa de ecosistemas de Parques Nacionales. 
    -Biomas-ecosistemas estratégicos dentro de la planeación y articulación territorial. 
    -Cuencas priorizadas en el trabajo con el GTEA, DT y las áreas por concepto de prestación de servicios ecosistémicos. 
Pacífico:
    -Corales de los PNN Utría, Gorgona y SFF Malpelo. 
    -Manglares del litoral pacífico presentes en Sanquianga, Uramba y Utría. 
    -Recurso hidrobiológico clave para subsistencia de comunidades en área de influencia de las áreas (Piangua, 3 especies de peces). 
Caribe:
   -Manglares VOC de CGSM, Tayrona y Corales. 
   -Bosque seco ubicado en PNN Tayrona, Colorados y Old Providence. 
   -Tortugas marinas (Grupo funcional). 
   -4 especies de peces clave en el soporte a la actividad pesquera. 
DTAN: 
    -Subtribu de frailejones (Espeletiinae) de la cordillera Oriental seleccionados como VOC dentro de los PNN Tamá, Cocuy, Pisba y el SFF Guanentá (8sps). 
    -Poblaciones de Oso Andino de los PNN Pisba, Cocuy y Tamá. 
DTAO:
  -Grandes mamíferos en el marco de ecosistemas de relevancia regional para Andes Occidentales (Macizo Colombiano, Eje Cafetero). Oso y Danta de Montaña. 
Amazonía:
  -Tortuga Charapa (Podonecmis expansa). 
Orinoquia:
  -Ecosistemas de transición Andino-Orinocenses-Amazónicos. 
  -Ecosistemas propios de la Orinoquia (PNN EL Tuparro). 
Después de validar y trabajar con las direcciones territoriales se llegó al siguiente listado para un total de 15 VOC de sistema:
1. Oso de anteojos
2. Danta de montaña
3. Tortuga charapa
4. Ecosistemas que conforman la conectividad andinoamazonica
5. Manglares pacifico y Caribe
6. Corales Pacifico
7. Caimán Aguja Caribe
8. Tribu Espeletia Cordillera Oriental
9. Cuencas de drenaje andino orinocense
10. Ecosistemas priorizados (cuenta como uno solo)
11. Especies pesqueras de interés comercial para pacífico y caribe (3)
12. Recurso hidrobiológico pacifico (2)
Se ha avanzado en la consolidación de información secundaria de línea base de 4 VOC:
1. Oso
2. Manglares
3. Corales
4. Ecosistemas (integridad)
De los anteriores VOC de sistema, seis cuentan con diseños de monitoreo:
1. Oso de anteojos
2. Danta de Montaña
3. Tortuga Charapa
4. Manglares
5. Corales
6. Ecosistemas (integridad)
En el mes de diciembre se consolidó el documento final de VOC de Sistema para Parques nacionales que incluye los siguientes elementos:
-Ruta metodológica para la selección de VOC de sistema
-Criterios y aplicación por dirección territorial
-Elementos seleccionados
-Propuesta preliminar de diseños de monitoreo
-Ruta de trabajo con Vida silvestre para consolidación de programas de Conservación (a nivel de especies)
-Propuesta de inclusión en los Planes Estratégicos Territoriales
-Plan de trabajo de consolidación y ajustes para el 2014 (primer trimestre).</t>
  </si>
  <si>
    <t>Faltan evidencias: corresponden a los medios de verificación finalizados según el porcentaje de avance</t>
  </si>
  <si>
    <t>5 de mayo de 2014</t>
  </si>
  <si>
    <t>OBSERVACIONES OAP
30 de abril</t>
  </si>
  <si>
    <t xml:space="preserve">OAP: En el marco de la meta del PAI 3.4.3.1 que apunta a contar con un Sistema de Planeación institucional estandarizado y en implementación para el SPNN, la entidad avanzó conceptualmente hacia un modelo de articulación de los instrumentos de planeación estratégica para PNN con una perspectiva de mediano plazo (2019) que, además de facilitar la lectura conjunta de los indicadores de la entidad, contara con un solo instrumento por nivel de gestión y dependencia.  Lo anterior, como apuesta estratégica de la entidad con el fin de promover la complementariedad de acciones, mejorar la coordinación entre los niveles de PNN y facilitar la agregación y análisis de los resultados de la gestión, sin dejar de lado las metas propias de cada Dirección Territorial o Área Protegida, permitiendo facilitar la planeación anual y el seguimiento continuo.
Dicho modelo contempla una dimensión estratégica, así como una dimensión de gestión, ambas considerando la planeación y el seguimiento, lo anterior con la finalidad de contar con un solo instrumento que permitiera la articulación de los distintos instrumentos de planeación (PAI, los planes estratégicos territoriales-PET para el caso de las DT y los Panes de Manejo-PM para el caso de las AP, y POA). Específicamente para el caso de los planes de manejo se elaboró una propuesta de articulación del plan estratégico del Plan de Manejo con las dimensiones de Diagnóstico y Ordenamiento, así como con el POA, en el marco del modelo de planeación previsto, la cual fue ajustada a las observaciones realizadas por Carolina Jarro, subdirectora de gestión y manejo de áreas protegidas y por Andrea Barrero, profesional encargada del tema en la subdirección, lográndose obtener la matriz definitiva a trabajar en los procesos de ajuste a los planes de manejo.
Dado lo anterior, el modelo permite realizar el seguimiento con un flujo de abajo hacia arriba en los niveles de gestión de PNN, tanto a las Metas PAI (cuantitativa y cualitativamente), como a la gestión de cada nivel según su competencia. Así mismo, para el caso de los Planes Operativos Anuales, estos serán en adelante el resultado de los indicadores, actividades y productos programados para el año en curso tanto en la dimensión estratégica, con su respectiva trimestralización. Con el modelo se suple el esquema de Proyectos Regionales y Banco de Proyectos. 
Debido a la complejidad de realizar la transición de un modelo de planeación con instrumentos separados a un instrumento unificado, así como atendiendo el estado del proceso de ajuste a Planes de Manejo, se adelantó en las AP y DT el diligenciamiento de plan anual operativo  para el año 2013. Con el fin de facilitar dicha tarea por parte de las DT y de las AP, se acompañó a éstas en el diligenciamiento de la matriz de planeación y en particular a lo largo del año en el seguimiento trimestral de las acciones programadas, lo anterior mediante talleres presenciales y virtuales. 
Complementariamente se diseñaron los insumos para el diligenciamiento de la matriz del modelo:
 Orientaciones metodológicas para el seguimiento en el nivel central como en el nivel territorial y local
 PAI con actividades mediante su revisión con el fin de verificar la coherencia del modelo conceptual del MADS en articulación con la planeación estratégica de PNN, la identificación de los indicadores seleccionados y la reformulación de las actividades e indicadores para su fortalecimiento.
Se lideró un proceso de acompañamiento mediante el envío de comunicaciones y la realización de reuniones de trabajo con las diferentes dependencias del nivel central en torno a las hojas metodológicas de los indicadores PAI faltantes cuyo plazo de entrega estaba expirado desde enero de 2013, partiendo de propuestas para las Hojas Metodológicas formuladas o retroalimentadas por parte de la OAP. Finalmente se publicaron en la intranet de PNN 36 HM finalizadas quedando pendiente 8 HM que se encuentran en borrador (1112, 3112, 3121, 3221, 3222, 3242, 3243 y 3246).
GPM: A partir de la aplicación en el año 2013 de la herramienta de efectividad en su ciclo corto en 56 áreas protegidas, se realizó la consolidación de los resultados por DT y a nivel nacional. Por otra parte, en el marco del proceso de actualización y/o reformulación de los planes de manejo al cierre del año 2013, por Dirección Territorial el avance es el siguiente:
DT Amazonia:
• Siete (7) planes de manejo finalizados en sus componentes Diagnóstico, Ordenamiento y Plan Estratégico de Acción (Alto Fragua, Río Puré, Amacayacu, Orito, Churumbelos, La Paya y Puinawai)
• Tres (3) áreaa en ajustes de diagnostico: PNN Apaporis, PNN Serranía de Chiribiquete y RNN Nukak.
• Actualización del REM en Cahuinarí
DT Caribe:
• Nueve (9) planes de manejo finalizados en sus componentes Diagnóstico, Ordenamiento y Plan Estratégico de Acción (Corchal, Sierra Nevada de Santa Marta, Macuira, Providencia, Tayrona, Flamencos, Ciénaga Grande de Santa Marta, VIPIS y Corales del Rosario.
• Un (1) área avanza en la formulación del componente ordenamiento. PNN Paramillo.
• Un (1) área avanza en la formulación del componente diagnóstico. SFF Los Colorados.
DT Pacifico:
•  Siete (7) planes de manejo finalizados en sus componentes Diagnóstico, Ordenamiento y Plan Estratégico de Acción (PNN Farallones de Cali, SFF Malpelo, PNN Los Katios, PNN Munchique, PNN Gorgona, PNN Utría y PNN Sanquianga). 
• Un (1) área avanza en la formulación del componente ordenamiento. PNN Uramba-Bahia Málaga.
DT Andes Nororientales:
• Seis (6) planes de manejo finalizados en sus componentes Diagnóstico, Ordenamiento y Plan Estratégico de Acción (ANU Los Estoraques, PNN Catatumbo, PNN Tamá, SFF Guanentá Alto Río-Fonce, PNN Cocuy y SFF Iguaque).
• Un (1) área en la formulación del componente de ordenamiento (PNN Pisba).
DT Andes Occidentales:
• Once (11) planes de manejo finalizados en sus componentes Diagnóstico, Ordenamiento y Plan Estratégico de Acción (PNN Las Orquídeas, PNN Selva de Florencia, PNN Tamá, SFF Galeras, SFF Isla de la Corota, PNN Los Nevados, SFF Otún Quimbaya, PNN CVDJ, PNN Nevado del Huila, PNN Las Hermosas y PNN Cueva de los Guácharos).
• Un (1) área en la formulación del componente de ordenamiento (PNN Puracé).
DT Orinoquia:
• Cinco (5) planes de manejo finalizados en sus componentes Diagnóstico, Ordenamiento y Plan Estratégico de Acción (PNN Sierra de la Macarena, PNN Sumapáz, PNN Cordillera de los Picachos, PNN Tinigua y PNN Chingaza)
• Un (1) área en componente de diagnóstico (PNN Tuparro).
</t>
  </si>
  <si>
    <t>Los lineamientos Institucionales comprenden las directrices generales de la Entidad respecto a un asunto determinado de la Institución y que se constituyen en los documentos técnicos y temáticos Marco, que orientarán el diseño y la ejecución de las estrategias y proyectos de la entidad, los cuales dan respuesta a los objetivos y metas trazadas tanto en la planeación estratégica de Parques Nacionales Naturales, en todos los niveles, como en las competencias dadas en el marco de las funciones establecidas para la entidad. El 20 octubre de 2012 se adoptaron los siguientes 4 lineamientos:
• Lineamiento institucional de prevención, vigilancia y control del Sistema de Parques Nacionales Naturales (Resolución 0363 de 19 de octubre de 2012)
• Lineamiento institucional Sistemas sostenibles para la conservación del Sistema de Parques Nacionales Naturales (Resolución 0364 de 19 de octubre de 2012)
• Lineamiento institucional de educación ambiental para el sistema de Parques Nacionales Naturales (Resolución 0362 de 19 de octubre de 2012)
• Lineamiento institucional de investigación del Sistema de Parques Nacionales Naturales (Resolución 0351 de 5 de octubre de 2012) 
Por otro lado, dada la coyuntura actual de formulación, ajuste o reformulación de los Planes de Manejo y de formulación de los Planes Estratégicos Territoriales, desde la Oficina Asesora de Planeación se citó a una reunión (15 de octubre) a la SGM y a la OAJ para la reactivación del proceso de formulación de lineamientos institucionales con el fin de adoptar a la mayor brevedad los documentos borradores para los temas de Cambio Climático, Vida Silvestre y Restauración que se elaboraron en 2012, sin embargo la reunión fue aplazada por la SGM.</t>
  </si>
  <si>
    <t>Sin resolver observaciones anteriores, pues no se recibe respuesta</t>
  </si>
  <si>
    <t xml:space="preserve">Para el 2013  se tiene un consolidado de 52 Áreas con Planes de Contingencia de Riesgo Publico aprobados: Macarena, Tinigua, Isla de Salamanca, Vipis, Las  Hermosas, Galeras, Cueva de los Guacharos, Tayrona, Pisba, Munchique, Serranía de los Yariguíes, Alto Fragua, Los Colorados, La Paya, Tatamá, Los Katíos,  Isla Corota, Sierra Nevada de Santa Marta, Corchal Mono Hernández, Paramillo, Tamá,  Guanentá Alto Río Fonce,  Las Orquídeas, Otún Quimbaya, Selva de Florencia, Nevado del Huila, Ciénaga Grande de Santa Marta, Corales del Rosario y de San Bernardo, Los Flamencos, Utría, Cahuinari, Farallones de Cali, Serranía de Chiribiquete, Serranía de los Churumbelos, Puinawai, Macuira, Los Nevados,  Doña Juana Cascabel,  Río Puré, Orito Ingi Ande, Uramba Bahía Málaga, Iguaque, Amacayacu, Puracé, Los Estoraques, Gorgona, Malpelo, Sanquianga, Tuparro, Sumapaz, Cocuy y Catatumbo – Bari ; que corresponde al 90% de las Áreas del Sistema de Parques con Planes de contingencia terminados para Riesgo Publico.
Un Parque capacitado en estructuración: Yaigoje Apaporis 
4 en proceso de estructuración del Plan: Old Providence Mcbean Lagoon, Chingaza y Nukak.
</t>
  </si>
  <si>
    <t>Para el 2013 se cuenta con la matriz de identificacion de riesgos elaborada y se adelanta la consolidacion de información para el diagnostico como linea base para el diseño de la estrategia.  Para el primer semestre del año 2014, se tendra formulada la estragia de seguridad para el iniciar el proceso de socializacion e implementacion.</t>
  </si>
  <si>
    <t>Faltan evidencias: corresponden a los Oficio o comunicación firmada por el Jefe de la Oficina de Gestion del Riesgo aprobando el documento estructurado</t>
  </si>
  <si>
    <t>Faltan evidencias: corresponden a los medios de verificación de la Hoja Metodológica</t>
  </si>
  <si>
    <t>Falta evidencia: corresponde a los medios de verificación de la hoja metodológica</t>
  </si>
  <si>
    <t>Durante el año 2010 se inició el proceso de implementación de la estrategia de comunicación comunitaria en cinco áreas protegidas (Parque Nacional Natural Utría, Parque Nacional Natural Farallones de Cali, Parque Nacional Natural Las Orquídeas, Santuario de Fauna y Flora Los Colorados y la Vía Parque Isla de Salamanca).
En el 2011 implementó la estrategia de comunicación comunitaria en los Santuarios de Fauna y Flora Los Colorados y Orito Ingi Ande, El Corchal Mono Hernández, además en los Parques Nacionales Naturales Utría, Los Katíos, Doña Juana, El Cocuy, Orquídeas,  Salamanca y Sierra Nevada.
En el 2012 se han realizado actividades para continuar la implementación de la estrategia de comunicación comunitaria en las siguientes veinte (20) áreas protegidas: Sanquianga, Gorgona, Orito, Los Nevados, Orquídeas, El Cocuy, Salamanca, Mono Hernández, Los Colorados, Tayrona, Tinigua, Chingaza, Bahía Malaga, Puracé, Ciénaga Grande de Santa Marta, Los Flamencos, Los Colorados, El Mono Hernández, Otún Quimbaya, Doña Juana
Durante el 2013 se inició el proceso de comunicación comunitaria en los Parques Nacionales Naturales Sierra Nevada de Santa Marta, Old Povidence y La Macarena, donde se realizó la fase de socialización al equipo el área protegida y se adelantó la fase de planeación con los líderes de comunicación.
Además e realizaron actividades en 19 áreas protegidas, en las cuales, los líderes de comunicación tuvieron la oportunidad de recibir taller de televisión, radio y redacción para poder elaborar piezas de divulgación que se encuentran a apoyando el posicionamiento de Parques Nacionales Naturales a nivel local.</t>
  </si>
  <si>
    <t>Durante el año 2010 se inició el proceso de implementación de la estrategia de comunicación comunitaria en cinco áreas protegidas (Parque Nacional Natural Utría, Parque Nacional Natural Farallones de Cali, Parque Nacional Natural Las Orquídeas, Santuario de Fauna y Flora Los Colorados y la Vía Parque Isla de Salamanca).</t>
  </si>
  <si>
    <t>En el 2011 implementó la estrategia de comunicación comunitaria en los Santuarios de Fauna y Flora Los Colorados y Orito Ingi Ande, El Corchal Mono Hernández, además en los Parques Nacionales Naturales Utría, Los Katíos, Doña Juana, El Cocuy, Orquídeas,  Salamanca y Sierra Nevada.</t>
  </si>
  <si>
    <t>En el 2012 se han realizado actividades para continuar la implementación de la estrategia de comunicación comunitaria en las siguientes veinte (20) áreas protegidas: Sanquianga, Gorgona, Orito, Los Nevados, Orquídeas, El Cocuy, Salamanca, Mono Hernández, Los Colorados, Tayrona, Tinigua, Chingaza, Bahía Malaga, Puracé, Ciénaga Grande de Santa Marta, Los Flamencos, Los Colorados, El Mono Hernández, Otún Quimbaya, Doña Juana</t>
  </si>
  <si>
    <t>Durante el 2013 se inició el proceso de comunicación comunitaria en los Parques Nacionales Naturales Sierra Nevada de Santa Marta, Old Povidence y La Macarena, donde se realizó la fase de socialización al equipo el área protegida y se adelantó la fase de planeación con los líderes de comunicación.</t>
  </si>
  <si>
    <t>Parque Nacional Natural Utría</t>
  </si>
  <si>
    <t>Parque Nacional Natural Farallones de Cali</t>
  </si>
  <si>
    <t>Parque Nacional Natural Las Orquídeas</t>
  </si>
  <si>
    <t>Santuario de Fauna y Flora Los Colorados</t>
  </si>
  <si>
    <t>Vía Parque Isla de Salamanca</t>
  </si>
  <si>
    <t>Santuarios de Fauna y Flora Los Colorados</t>
  </si>
  <si>
    <t>Orito Ingi Ande</t>
  </si>
  <si>
    <t>El Corchal Mono Hernández</t>
  </si>
  <si>
    <t>Parques Nacionales Naturales Utría</t>
  </si>
  <si>
    <t>Los Katíos</t>
  </si>
  <si>
    <t xml:space="preserve">Doña Juana, </t>
  </si>
  <si>
    <t>El Cocuy</t>
  </si>
  <si>
    <t>Orquídeas</t>
  </si>
  <si>
    <t>Salamanca</t>
  </si>
  <si>
    <t>Sierra Nevada.</t>
  </si>
  <si>
    <t xml:space="preserve">Sanquianga, </t>
  </si>
  <si>
    <t>Orito,</t>
  </si>
  <si>
    <t>Salamanca,</t>
  </si>
  <si>
    <t>Mono Hernández</t>
  </si>
  <si>
    <t xml:space="preserve">Gorgona,  </t>
  </si>
  <si>
    <t xml:space="preserve">Los Nevados, </t>
  </si>
  <si>
    <t>Los Colorados</t>
  </si>
  <si>
    <t>Tayrona</t>
  </si>
  <si>
    <t>Tinigua</t>
  </si>
  <si>
    <t>Chingaza</t>
  </si>
  <si>
    <t>Bahía Malaga</t>
  </si>
  <si>
    <t xml:space="preserve">Puracé, </t>
  </si>
  <si>
    <t xml:space="preserve">Ciénaga Grande de Santa Marta, </t>
  </si>
  <si>
    <t xml:space="preserve">Los Flamencos, </t>
  </si>
  <si>
    <t>Otún Quimbaya</t>
  </si>
  <si>
    <t>Doña Juana</t>
  </si>
  <si>
    <t xml:space="preserve">Sierra Nevada de Santa Marta, </t>
  </si>
  <si>
    <t>La Macarena</t>
  </si>
  <si>
    <t>Old Povidence</t>
  </si>
  <si>
    <t>En el reporte de esta meta se ha tenido dificultad, por el acceso al reporte de Estudio General de Medios, ya que no contamos con el presupuesto para acceder a estos resultados y en la internet no se ha podido acceder a la infomración completa.  Sin embargo se ha solicitado a algunos medios que nos colaboren con esta infomración, por tal motivo es que se reporta el número de notas que se han publicado en medios masivos de comunicación.   En general el tema de comunicación se gestiona a través de giras periodísticas, boletines de prensa, consecusión y mantenimientos de alianzas de coproducción y emisión de productos, eventos de impacto en la opinión pública, free press
presencia permanete y campañas en redes sociales y página web, Eventos Sinap, programas producidos y emitidos a través de In Situ Radio, Ruedas de prensa, Material Impreso y de Gran Formato, Participación en ferias y eventos masivos,  Proceso de la Red Guácharos y divulgación  a través del Centro de Documentación.  El siguiente es el reporte anual de notas publicadas en medios masivos de comunicación locales, regionales, nacionales e internacionales:  2010:534  -2011: 504 -2012: 500-2013: 650</t>
  </si>
  <si>
    <t>El reporte no corresponde con la hoja metodológica definida por el Grupo de Comunicaciones. Igualmente, el reporte cuantitativo y el cualitativo no se corresponden</t>
  </si>
  <si>
    <t>El indicador hace referencia al personal que hace uwso de los canales internos de comunicación, en este caso es el 46%  entre funcionarios y contratistas tiene acceso al correo electrónico institucional.  Sin embargo teniendo en cuenta las características de nuestra entidad, nos basamos en la cantidad de mensajes que emitimos por diferentes canales lo que complementa la divulgación, ya que buscamos llegar a la mayor cantidad de público interno.  Lo anterior lo hacemos a traves de Campañas informativas y comunicativas, Reuniones con la Directora General, Apoyo y cubrimiento en eventos internos, Medios Internos: Noticiero tv Punto de Encuentro, Noticiero radio Área de Encuentro, Carteleras, Intranet, Correos electrónicos, In Situ Radio y Señalización.  El siguiente es el reporte anual de los mensajes enviados a través de los diferentes canales internos: 2010: 551, 2011:410, 2012: 506; 2013: 565.</t>
  </si>
  <si>
    <t xml:space="preserve">Para la vigencia 2010 se participó en 4 mecanismos de integración fronteriza (comisiones de vecindad y comisiones mixtas) existentes con Ecuador, Panamá, Brasil, Perú, Argentina y Costa Rica como los más relevantes, en los cuales se dieron cumplimiento a compromisos institucionales de país y seformularon proyectos de cooperación técnica entre estos países y Colombia, permitiendo un intercambio de experiencias que lograron aportar a nuestros parques desde diferentes mecanismos de integración fronteriza. Hubo especial incidencia en los comentarios suministrados mediante informe por parte de Parques Nacionales Naturales de Colombia en escenarios como 1)UNESCO Patrimonio Mundial en el caso de PNN Katíos, 2) Comentarios en la  negociación sobre el Régimen Internacional de Acceso y Distribución de Beneficios derivados de la utilización de recursos genéticos, 3) la elaboración de comentarios para la reunión de Comisión de Vecinda Colombia -Panamá los cuales se tuvieron en cuenta en dicha comisión, solicitados desde Cancillería y MADS y la 4) Recepción oficial de la aprobación de la propuesta de Ecoturismo en Áreas Naturales Protegidas de la UAESPNN en asocio con el Ministerio de Comercio, Industria y Turismo para el Foro de Cooperación Asia del Este-América Latina 2011, FOCALAE/FEALAC.     
En la vigencia 2011 1) se delegó a Parques Nacionales Naturales de Colombia como la institución encargada de la Secretaría Pro Tempore y la Coordinación Técnica del Corredor Marino del Este Tropical, que es una iniciativa de cooperación regional para la conservación y uso sostenible de los recursos marinos en las 5 áreas núcleo: Parque Nacional y Reserva Marina Galápagos (Ecuador), Parque Nacional Isla del Coco (Costa Rica), Santuario de Fauna y Flora Malpelo, Parque Natural Nacional Gorgona (Colombia) y Parque Nacional Coiba (Panamá). 2)Se designó a Parques Nacionales Naturales de Colombia como Coordinador Regional del Programa de Capacitación por módulos e-learning para la implementación del Programa de Trabajo de Áreas Protegidas del Convenio sobre Diversidad Biológica y colaboración a través de Redparques para la participación de los sistemas nacionales de áreas protegidas de Latinoamérica. 3)Reconocimiento de la labor de Parques Nacionales como líder en la aplicación del Convenio sobre Diversidad Biológica y sus Planes y Programas a través del apoyo a las iniciativas regionales como la Visión Amazónica – incluyendo la dinamización de la alianza con la Organización del Tratado de Cooperación Amazónica - y como agencia de parques en América Latina con capacidad organizativa y liderazgo para incentivar la aplicación del Protocolo de Nagoya, así como por su gestión frente a la Iniciativa LifeWeb para impulsar diversos proyectos de cooperación. 4) Reconocimiento del Comité de Patrimonio Mundial al Estado Colombiano, representado por Parques Nacionales, por sus esfuerzos para garantizar la remoción del Parque Nacional Natural Los Katíos de la Lista de Sitios Patrimonio Mundial en Peligro. 
Respecto a la vigencia 2012 a nivel de mecanismos de integración fronteriza y posicionamiento 1)se realizaron los avances con la Comisión Intersectorial Nacional sobre Patrimonio Mundial para designación del PNN Chiribiquete como sitio PM los cuales fueron tenidos en cuenta para lo propio; así mismo 2)se posicionó a la entidad mediante los avances de los Sitios de Patrimonio Mundial de la UNESCO, 3) Solicitud de comentarios para la Conferencia de las Partes de la Convención Ramsar e 4) Incidencia en los aportes para los lineamientos en la construcción de un Plan de Acción en Pesca Ilegal con enfoque en áreas protegidas, SFF Malpelo e Isla del Coco.
Por último, en la vigencia 2013 se incidió en mecanismos de integración fronteriza en 1) Ejecución de la primera actividad del proyecto de Cooperación Sur-Sur en materia de participación social en el manejo de áreas protegidas, convocada por PNN, Bogotá y Riohacha con visita al PNN Flamencos, 2) 3 Reuniones de Mesa Nacional de Pesca Ilegal, convocada por la DIMAR con los insumos correspondientes por parte de PNN, 3) Reunión bilateral de Cónsules de Ecuador en Colombia con autoridades competentes en materia de ilícita actividad de pesca en Colombia, convocada por el Ministerio de Relaciones Exteriores, 4) IV Reunión bilateral con Ecuador en materia de Pesca Ilegal, convocada por Ministerio de Relaciones Exteriores, 5) Comité Directivo de la Comisión Mundial de Áreas Protegidas de la UICN donde se presentaron los resultados de la gestión realizada en el marco de la comisión y coordinar los compromisos futuros en la región SUR, así como participar en la planeación de las líneas estratégicas del Congreso Mundial de Parques a celebrarse en el 2014, junto con la estrategia de comunicación y difusión de este evento para incrementar la asistencia  de directivos y entidades gubernamentales y no gubernamentales. 6)Participación como oferentes de cooperación técnica al Instituto Forestal de Conservación de Honduras en la V Reunión Oficial de la Comisión Mixta de Cooperación Técnica y Científica entre Colombia y Honduras, convocada por el Ministerio de Relaciones Exteriores y la Agencia Presidencial para la Cooperación Internacional,7) Reunión seguimiento y posicionamiento de temas de PNN en la Organización del Tratado de Cooperación Amazónica, OTCA, con el MRE y el MADS. 8) Visita a Panamá para la socialización del proceso de la Comisión Nacional del CMAR en Colombia el 15 de abril de 2013, cuyo objetivo se centró en proponer la reactivación de la Comisión Nacional de Panamá, mostrando ejemplo del proceso y funcionamiento que ha llevado a cabo Colombia en la conformación del Comité Técnico Nacional con sus propios actores. 9) Participación en las sesiones del Comité Suramericano de UICN con insumos de PNN, 10)Taller informativo con las entidades involucradas en la Ampliación de la Zona Marina Especialmente Sensible del SFF de Malpelo, en el marco de la Organización Marina Internacional. 11) V Reunión del Grupo de Trabajo Proyecto Oceans 5 en la Secretaria Ejecutiva de la Comisión Colombiana del Océano donde se presentó la propuesta de Parques Nacionales Naturales para participar de manera ordenada en dicho proyecto, 12) Reunión Subgrupo Regimen Simplificado Pesca Ilegal con Ecuador en el Ministerio de Relaciones Exteriores, 13) Reunión Bilateral de Viceministras de Ambiente entre Ecuador y Colombia, en el marco de la Comisión de Vecindad Ecuador-Colombia cuyo objetivo fue sustentar el Plan de Acción Bilateral de Áreas Protegidas.14) II actividad de la Comisión Mixta con Argentina, llevada a cabo en Argentina,  15) Seguimiento a la VI Reunión de Pesca Ilegal Colombia y Ecuador y 16) Seguimiento a la Comisión de Vecindad Colombo-Brasilera. 17) Seguimiento a la Reunión bilateral cerrada a sancionatorios con el tema de pesca ilegal en SFF Malpelo y 18) II actividad de la Comisión Mixta con Uruguay, llevada a cabo en Montevideo, Uruguay. (21) Reunión conjunta del Foro Mundial de Líderes de Áreas Protegidas y de los Líderes de los Streams del Congreso Mundial de Parques, con el fin de establecer el panorama e introducir una visión del Congreso Mundial de Parques de 2014 al Foro Mundial y a los líderes de los streams. (22) Reuniones alto nivel autoridades ambientales y Cancillería sobre CMAR, cuya finalidad fue  esclarecer la posición de Colombia frente a la propuesta de Ecuador y acordar el contenido de la posible contrapropuesta y/o acciones con Costa Rica y Panamá. (23) Asistencia 17a Reunión del Órgano Subsidiario de Asesoramiento Técnico, Científico y Tecnológico del Convenio sobre Diversidad Biológica - SBSTTA, donde se asesoró y acompañó a la delegación de Colombia en los temas relacionados con la actividad propia de Parques. (24)  Taller Regional de los Grupos de Trabajo del CMAR,  donde se estableció un plan de acción para los grupos de trabajo consolidando el trabajo en redes. (25)  Comisión Intersectorial Nacional de Patrimonio Mundial, cuya finalidad fue hacer el seguimiento a los compromisos de la pasada reunión así como acordar los próximos pasos y necesidades frente a la candidatura de nuevos sitios Patrimonio Mundial. (26) Mesa de donantes de LifeWeb-Redparques para la Visión Amazónica, Paracas Perú, donde  se mostro el progreso en la implementación del Plan de Trabajo sobre Áreas Protegidas del CDB y el Plan Estratégico para la Biodiversidad 2011-2020 en el bioma amazónico y se identificó las oportunidades de cooperación que complementen las de los actores institucionales en el marco del Plan de Acción de la Visión de Conservación en el Bioma Amazónico. (27) Participación en el Taller Regional: Sistemas Nacionales de Áreas Protegidas en los Países Miembros de la OTCA. Programa de Áreas Protegidas ARPA y Oportunidades de Cooperación. (28) Desarrollo de actividad No.4 Proyecto de Comisión Mixta con Argentina, APN de Argentina en PNN de Colombia. (29) Reunión de PNN (DIG, GAIC, SGM y SSNA) con Delegado de Alto Nivel de la Universidad de las Palmas de las Islas Canarias para expresión de interés para formalizar un Acuerdo de Cooperación Técnica entre las Partes en Turismo, Medio Ambiente y Desarrollo Sostenible. (30 )Reunión de Alto Nivel de PNN (DIG y GAIC) con Coordinador GIZ-Iniciativa Trinacional. (31) Participación en la IV Reunión de la Comisión Mixta con Uruguay, en los temas ambientales de Áreas Protegidas.(32) Participación en el II Gabinete Ministerial y II Encuentro Presidencial entre Ecuador y Colombia.
Nota aclaratoria: En la vigencia se ha superado la meta anual dada la  gestión de Cancillería frente al tema de Pesca Ilegal con Ecuador. 
</t>
  </si>
  <si>
    <t>Falta evidencia: Corresponde a la Fuente de datos: Matriz de seguimiento a compromisos de acuerdos internacionales
No es clara la incidencia en todos los eventos citados, es posible que se trate del enfoque de la redacción, revisar.</t>
  </si>
  <si>
    <r>
      <t xml:space="preserve">Falta evidencia de OAJ: corresponde a los medios de verificación d ela Hoja Metodológica: </t>
    </r>
    <r>
      <rPr>
        <i/>
        <sz val="12"/>
        <rFont val="Calibri"/>
        <family val="2"/>
      </rPr>
      <t>Observaciones a proyectos normativos (oficios, actas de reunión, correos electronicos), conceptos, propuestas de proyectos normativos.</t>
    </r>
  </si>
  <si>
    <r>
      <t xml:space="preserve">Falta evidencia de OAJ: corresponde a los medios de verificación d ela Hoja Metodológica: </t>
    </r>
    <r>
      <rPr>
        <i/>
        <sz val="12"/>
        <rFont val="Calibri"/>
        <family val="2"/>
      </rPr>
      <t>Actos administrativos de la Dirección General - Ministerio de Ambiente y Desarrollo Sostenible</t>
    </r>
  </si>
  <si>
    <r>
      <t xml:space="preserve">Falta evidencia: corresponde a los medios de verificación d ela Hoja Metodológica: </t>
    </r>
    <r>
      <rPr>
        <i/>
        <sz val="12"/>
        <rFont val="Calibri"/>
        <family val="2"/>
      </rPr>
      <t>Documento con Propuesta de Proyecto de Ley y Ley sancionada</t>
    </r>
  </si>
  <si>
    <t>OBSERVACIONES OAP
5 de mayo sobre respuesta recibida</t>
  </si>
  <si>
    <t>La Oficina Aseora  Jurídica ha elaborado las siguientes Resoluciones  que regula  el manejo al interior de lasáreas protegidas y dinamiza los procesos a su cargo como por ejemplo :
1.  Resolución No. 0238 de 2013, Por medio de la cual  regula la actividad ecoturística.
2.- RESOLUCIÓN No. 245 de 2012, Derechos de Ingresos .
3.- Resolución No. 163 del 2012 Por medio del cual se adopta el Manual de Cobro Coactivo. 
Pendientes gestionados en el marco de la Meta: 1. Reforma al Decreto 622 de 1977, 2. Ley del Sistema Nacional de Áreas Protegidas que oriente la gestión del SINAP, 3. reglamentación de zonas amortiguadoras</t>
  </si>
  <si>
    <r>
      <t xml:space="preserve">Avance
Descriptivo del Resultado
</t>
    </r>
    <r>
      <rPr>
        <sz val="12"/>
        <rFont val="Calibri"/>
        <family val="2"/>
      </rPr>
      <t>(Recibido de los responsables de las Hojas Metodológicas)</t>
    </r>
  </si>
  <si>
    <t>Sin resolver observaciones anteriores, pues no se recibe respuesta
El avance descriptivo de 2013 no da cuenta del avance conreto en el indicador del PAI</t>
  </si>
  <si>
    <t>POA 2014</t>
  </si>
  <si>
    <t>Se recibe respuesta el 7 de mayo, falta reporte descriptivo que corresponda a la incidencia en Instrumentos según la Hoja Metodológica.
En la Hoja Metodológica se establece al GGIS como responsable del seguimiento, se requiere realizar el cambio oficial para que la responsabilidad pase al GPM.</t>
  </si>
  <si>
    <t>Con relación al tema de Planes de Desarrollo, se evaluó la incidencia de Parques Nacionales en la formulación de nueve (9) Planes  de Desarrollo Departamentales: Amazonas, Caquetá, Putumayo, Guainía, Guaviare, Vaupés, Santander, Norte de Santander y Arauca. Al respecto se concluyó que cuatro de estos planes posiciono el tema de áreas protegidas y se proponen estrategias de intervención en temas de saneamiento, reubicación, ordenamiento territorial, sistemas de áreas protegidas entre otros. El análisis se remitió a las Territoriales Andes Nororientales y Amazonía con recomendaciones y alertas a tener en cuenta en la gestión.
El SPNN esta en 30 departamentos, 220 municipios y tiene relación con la jurisdicción de 30 autoridades ambientales regionales y 30 Departamentos. De estos, reportamos que durante la vigencia 2013 trabajamos 
32,14% Departamentos 
14,18% Municipios 
 44,83% CARs)</t>
  </si>
  <si>
    <t>Reporte acumulado con Corte a 
31 Dic 2013</t>
  </si>
  <si>
    <t>% Avance
(Reporte/Meta)</t>
  </si>
  <si>
    <t>El reporte de 2013 no permite verificar cuantos planes están firmados, se cuenta con una pestaña incluida por la OAP por verificar: A 2013 se han firmado en total 10 Planes de trabajo con INGEOMINAS, UPME, Min. Transporte, Fondo Biocomercio, ANM, ANH, ANLA, Convenio 020 - Buenas Prácticas para zonas de influencia (ANH, ANLA, ICONTEC, CAR), Procuraduria – Contraloria, Viceministerio de Infraestructura del Ministerio de Transporte; y 5 5 agendas interministeriales con MinAgricultura, Infraestructura, MinComercio, MinMinas y Energia, MinTransporte,</t>
  </si>
  <si>
    <t>Falta avance descriptivo, pues en POA 2013 no se da cuenta de a qué corresponde el % actores, ver anexo de hoja metodológica.
En POA 2013 se encuentra un reporte a DIC de 100%, se incluye pero queda por validar con el reporte recibido en el balance el 7 de mayo, donde se menciona que el reporte enviado por el GGIS son: 
2011:53%
2012: 87.8%
2013: 82,8%</t>
  </si>
  <si>
    <t>No se recibe el anexo de cálculo de la Hoja Metodológica, se recibe reporte de gestión que no permite verificar el reporte del indicador en 12. La meta en POA 2014 sigue siengo 9 aún cuando se reporta ya haber llegado a 12 en diciembre de 2013.</t>
  </si>
  <si>
    <t>Se corrige el avance que estaba errado</t>
  </si>
  <si>
    <t>Para la vigencia 2010 – 2013 se participó en varios eventos entre organismos regionales y asuntos internacionales, donde se incidió en el posicionamiento de los intereses de Parques Nacionales Naturales de Colombia como se muestra a continuación:
Vigencia 2010:
1) Reunión sobre la Décima Conferencia de las Partes del Convenio sobre Diversidad Biológica, donde se tuvo especial incidencia mediante la presentación de los análisis de la brecha financiera de Parques Nacionales como base para formular una estrategia de cooperación internacional a largo plazo con el apoyo de los donantes. 
2) Reunión Regional para la revisión final y aprobación del Plan de Acción de Biodiversidad de la Nueva Agenda Estratégica Amazónica en la que Parques Nacionales logró incidir mediante insumos en la posición de Colombia a partir de la conservación y uso sostenible/sustentable de los recursos naturales renovables y desarrollo sostenible/sustentable en la Región Amazónica.
3) Reunión de Comisión de Vecindad Colombia -Panamá, liderado por Cancillería y apoyado por Ministerio de Ambiente y Desarrollo Sostenible en los que se acogió la recomendación de Parques Nacionales Naturales de Colombia respecto a la creación del Comité Técnico Binacional de Asuntos Ambientales y en este mismo el Grupo de Trabajo de Áreas Protegidas para lo cual Panamá aceptó la propuesta de Colombia de llevar a cabo un taller en ciudad de Panamá con el fin de construir la agenda de trabajo de ese Comité Técnico. 
4) Aprobación de la propuesta de Ecoturismo en Áreas Naturales Protegidas de Parques Nacionales Naturales de colombia en asocio con el Ministerio de Comercio, Industria y Turismo para el Foro de Cooperación Asia del Este-América Latina 2011,  FOCALAE/FEALAC.     
En la vigencia 2011 se reportó lo siguiente:
1) En la Cuarta Reunión del Comité Técnico del Corredor Marino del Pacífico Este Tropical se delegó a Parques Nacionales Naturales de Colombia como la institución encargada de la Secretaría Pro Tempore y la Coordinación Técnica del Corredor Marino del Este Tropical, para la vigencia 2011 -2014 por su compromiso frente a esta iniciativa de cooperación regional para la conservación y uso sostenible de los recursos marinos que se enfoca en 5 áreas núcleo: Parque Nacional y Reserva Marina Galápagos (Ecuador), Parque Nacional Isla del Coco (Costa Rica), Santuario de Fauna y Flora Malpelo, Parque Natural Nacional Gorgona (Colombia) y Parque Nacional Coiba (Panamá).
2) En la reunión de la Redparques sobre Mitigación y Adaptación de las Áreas Protegidas al Cambio Climático y el Programa de Trabajo sobre Áreas Protegidas se designó a Parques Nacionales Naturales de Colombia como Coordinador Regional del Programa de Capacitación por módulos e-learning para la implementación del Programa de Trabajo de Áreas Protegidas del Convenio sobre Diversidad Biológica y colaboración a través de Redparques para la participación de los sistemas nacionales de áreas protegidas de Latinoamérica. 
3) Reconocimiento a la labor de Parques Nacionales como líder en la aplicación del Convenio sobre Diversidad Biológica y sus Planes y Programas a través del apoyo a las iniciativas regionales como la Visión Amazónica – incluyendo la dinamización de la alianza con la Organización del Tratado de Cooperación Amazónica - y como agencia de parques en América Latina con capacidad organizativa y liderazgo para incentivar la aplicación del Protocolo de Nagoya, así como por su gestión frente a la Iniciativa LifeWeb para impulsar diversos proyectos de cooperación. 
4) En el evento de la comisión mixta entre Colombia y Uruguay, Parques Nacionales se posicionó como oferente de cooperación técnica mediante el proyecto formulado entre esta entidad y su homólogo en Uruguay, siendo aceptado por las agencias de cooperación para la ejecución 2011-2013.
Respecto a la vigencia 2012 
1) En el marco de la reunión realizada entre Cancillería y Ministerio de Cultura  se logró dar inicio a la evaluación por parte de la Comisión Intersectorial Nacional sobre Patrimonio Mundial en la designación del Parque Nacional Natural Chiribiquete como Sitio Patrimonio Mundial, con el apoyo de los insumos necesarios que Parques Nacionales Naturales de Colombia preparó para presentar ante la Comisión. 
2) En el marco de la 1° Conferencia Iberoamericana de Reservas de Biósfera, Parques Nacionales Naturales de Colombia   logró entregar los insumos para la elaboración del Plan de Acción MaB (Hombre y Biósfera) de Colombia donde se tuvo en cuenta la información reportada a nivel de Reservas de Biósfera que permitió que el Comité Nacional, las redes locales y puntos focales definieran una posición de país para luego ser presentado como insumo para formular el Plan de Acción de la Red Iberoamericana.
3) Respecto a la 11° Conferencia de las Partes del Convenio sobre Diversidad Biológica, mediante la delegación representando a Colombia y específicamente mediante la intervención de Parques Nacionales con respecto al tema de áreas protegidas, Colombia instó a los gobiernos, a  los donantes y a las instituciones multilaterales a comprometerse seriamente con la valoración de las áreas protegidas y de los múltiples servicios que ellas proveen los cuales son un gran aporte para el desarrollo sostenible y para afrontar de la manera más eficiente y menos costosa los principales problemas que enfrenta la humanidad, proteger las especies y los servicios ecosistémicos. El documento contará de igual manera, con la importancia de los trabajos subregionales de las áreas protegidas tales como la iniciativa Amazónica y el Corredor Marino del Pacifico Este Tropical –CMAR.
4) Incidencia en la formulación del Plan de Acción para prevenir, combatir y desalentar la ilícita actividad de Pesca Ilegal con enfoque en áreas protegidas, Santuario de Flora y Fauna Malpelo, con los países de Ecuador y Costa Rica vigencia 2012-2014.
Por último, en la vigencia 2013 
1) En la Reunión de Comisión Mixta de Colombia y Uruguay se reconoce el cierre exitoso del proyecto Fortalecimiento de Capacidades Institucionales para el Manejo y Administración de Sistemas Nacionales de Parques Nacionales Naturales y otras Áreas Naturales Protegidas de Uruguay, se acepta la continuidad de proyecto en segunda fase y se reconoce en acta oficial por los gobiernos como proyecto insignia en la temática ambiental.
2) 3 Reuniones de Mesa Nacional de Pesca Ilegal, convocada por la DIMAR con los insumos correspondientes por parte de Parques Nacionales Naturales, los cuales se refieren al procedimiento consensuado entre esta institución y la Armada Nacional para la aplicación de la medida preventiva por parte del personal de la Armada Nacional en la facultad que le da la Ley 1333 Artículo 2 sobre la facultad de prevención, aporte con los procedimientos de Parques Nacionales relacionados con la atención al delito de la ilícita actividad de pesca para la formulación de la circular externa de coordinación de procedimientos administrativos para combatir la pesca ilegal. Por último, la aprobación por parte de Agencia Presidencia de Cooperación a la realización de dos eventos de pesca ilegal negociados mediante Cancillería con Costa Rica y Ecuador para la vigencia 2014.
3) Reunión bilateral entre las autoridades de Ecuador y Colombia en materia de Ilícita Actividad de Pesca, convocada por el Ministerio de Relaciones Exteriores, donde se incidió mediante concepto jurídico para evitar la propuesta por parte de Ecuador de establecer un régimen binacional común simplificado para la aplicación de sancionatorios.
4) IV Reunión bilateral con Ecuador en materia de Pesca Ilegal, convocada por Ministerio de Relaciones Exteriores, donde se incidió en la ratificación por parte de Parques Nacionales de la aplicación de los principios de proporcionalidad y equidad en la imposición de los sancionatorios ambientales y la aceptación por parte de Ecuador de llevar a cabo el primer taller entre autoridades de áreas protegidas. 
5) Comité Directivo de la Comisión Mundial de Áreas Protegidas de la UICN donde se incidió mediante la presentación de un informe detallado sobre la gestión realizada en el marco de la comisión, así como participar en la planeación de las líneas estratégicas del Congreso Mundial de Parques a celebrarse en el 2014,  específicamente en la línea estratégica de Gobernanza (stream) junto con la estrategia de comunicación y difusión de este evento para incrementar la asistencia  de directivos y entidades gubernamentales y no gubernamentales. 
6) En la V Reunión Oficial de la Comisión Mixta de Cooperación Técnica y Científica entre Colombia y Honduras, convocada por el Ministerio de Relaciones Exteriores y la Agencia Presidencial para la Cooperación Internacional se logró concretar desde la parte oferente un proyecto de cooperación técnica dirigida al Instituto Forestal de Conservación de Honduras.
7) Reunión sobre cooperación y financiamiento en áreas protegidas de la Organización del Tratado de Cooperación Amazónica, donde se incidió mediante concepto de Parques Nacionales para la aprobación de un Taller Regional de Sostenibilidad Financiera de los Sistemas Regionales de las Áreas Protegidas en la región, apoyado por el Ministerio de Relaciones Exteriores y el Ministerio de Ambiente y Desarrollo Sostenible. 
8) Visita a Panamá para la socialización del proceso de la Comisión Nacional del CMAR en Colombia el 15 de abril de 2013, cuyo objetivo permitió la reactivación de la Comisión Nacional de Panamá, mostrando ejemplo del proceso y funcionamiento que ha llevado a cabo Colombia en la conformación del Comité Técnico Nacional con sus propios actores. 
9) Participación en las sesiones del Comité Suramericano de UICN con insumos de Parques Nacionales, donde se incidió en el orden de las mociones que se planteó por parte del Comité Nacional en el que se planteó una ruta para proponer mociones a la Asamblea: el miembro o el Comité Nacional propone, el Comité Nacional avala y apoya, luego el grupo de mociones del Comité Suramericano avala, el Foro Regional avala y si tiene VoBo y cumple con los requisitos se presenta a la Asamblea, acorde al programa regional y global.
10) En el marco del Diálogo de Alto Nivel entre Colombia y Estados Unidos se formuló el Memorando de Entendimiento por parte de Parques Nacionales el cual fue avalado por la Cancillería y adoptado por el Servicio de Parques Nacionales de los Estados Unidos con el fin de mencionar los compromisos asumidos por las partes y las negociaciones de acuerdo a la conservación de las áreas protegidas.
11) V Reunión del Grupo de Trabajo Proyecto Oceans 5 en la Secretaria Ejecutiva de la Comisión Colombiana del Océano donde se incidió generando la propuesta en la Mesa Nacional de Pesca Ilegal la necesidad de establecer el arreglo institucional entre Oceans 5, Conservación Internacional y Parques Nacionales para la ejecución ordenada del proyecto.
12) Reunión del Comité Técnico Binacional de Asuntos Ambientales Ecuador – Colombia, donde Parques Nacionales Naturales y su homólogo ecuatoriano presentaron de manera oficial el documento elaborado del Plan de Acción Binacional de  Áreas Protegidas 2013-2023 al más alto nivel político de la Comisión de Vecindad para inicio de su ejecución.
13) Reunión Bilateral de Viceministras de Ambiente entre Ecuador y Colombia, en el marco de la Comisión de Vecindad Ecuador-Colombia donde se logró por parte de Parques Nacionales el apalancamiento de 135 mil dólares como contrapartida del Ministerio de Ambiente de Ecuador para la ejecución de actividades del Plan de Acción Binacional de Áreas Protegidas programadas para el 2014.
14) En la ejecución y cierre  de las actividades del proyecto de Participación Social de la Comisión Mixta con Argentina, se generó un documento de la sistematización acerca de la experiencia del Parque Nacional Natural Cahuinarí, donde se consolida como experiencia piloto para mostrar un medio de recuperación de memoria institucional.
15) En el marco del Seguimiento a la V Reunión de Pesca Ilegal Colombia y Ecuador donde Parques Nacionales incidió mediante insumos en la posición de Colombia respecto a la necesidad de cumplimiento de los compromisos por parte de Ecuador con el apoyo de Cancillería.
16) En el marco del evento de Seguimiento a la Comisión de Vecindad Colombo-Brasilera, donde se incidió por parte de Parques Nacionales mediante concepto en el cumplimiento de los compromisos asumidos por Brasil en la vigencia 2011-2012 a través de la Cancillería. 
17) Seguimiento a la Reunión bilateral con Ecuador sobre sancionatorios con el tema de pesca ilegal en el Santuario de Fauna y Flora Malpelo mediante la entrega de los documentos de las agendas y los contenidos de los talleres por parte de Parques Nacionales a ejecutarse con el Ministerio de Ambiente de Ecuador para su gestión por parte de la Cancillería. 
18) Comisión de Vecindad Colombia – Jamaica mediante insumos de Parques Nacionales Naturales motivando a la necesidad de respuesta por parte de Jamaica de la aceptación de la creación del Comité Técnico Binacional de Asuntos Ambientales del Grupo de Trabajo de Áreas Protegidas obteniendo por respuesta por parte de Jamaica su interés en la necesidad de conocer experiencias de Colombia en la creación de áreas naturales marinas protegidas. 
(19) Reunión conjunta del Foro Mundial de Líderes de Áreas Protegidas y de los Líderes de los streams del Congreso Mundial de Parques, con el fin de establecer el panorama e introducir una visión del Congreso Mundial de Parques de 2014 al Foro Mundial y a los líderes de los streams. 
(20) Reunión Cuatripartita de Pesca Ilegal con Cancillería, cuya finalidad fue  esclarecer la  propuesta de Costa Rica para ampliar el Plan de Acción  con Panamá donde Colombia generó un documento de posición que permitió a la Cancillería Colombiana sobre Pesca Ilegal no Declarada y no Reglamentada.
(21) Asistencia 17° Reunión del Órgano Subsidiario de Asesoramiento Técnico, Científico y Tecnológico del Convenio sobre Diversidad Biológica - SBSTTA, donde se incidió por parte de Parques Nacionales con insumos y participación en panel en la facilitación de la aplicación del Plan Estratégico para la Diversidad Biológica 2011-2020 y las Metas de Aichi para la Diversidad Biológica a través de medios científicos y técnicos, específicamente en el Objetivo estratégico C: Mejorar la situación de la diversidad biológica salvaguardando los ecosistemas, las especies y la diversidad genética, e incluye las Metas de Aichi 11 a 13  en un debate interactivo.
 (22)  Taller Regional de los Grupos de Trabajo del CMAR,  donde se estableció un Plan de Acción para los grupos de trabajo consolidando el trabajo en redes para establecer acciones a corto, mediano y largo plazo e insumos para la formulación de proyectos.
(23)  Comisión Intersectorial Nacional de Patrimonio Mundial, cuya finalidad se centró en acordar los próximos pasos y necesidades frente a la candidatura de nuevos Sitios Patrimonio Mundial en Colombia mediante insumos y recomendaciones de Parques Nacionales Naturales de Colombia respecto a las nominaciones.
(24) Mesa de donantes de LifeWeb-Redparques para la Visión Amazónica, Paracas Perú, donde  se mostró el progreso en la implementación del Plan de Trabajo sobre Áreas Protegidas del CDB y el Plan Estratégico para la Biodiversidad 2011-2020 en el bioma amazónico y se identificaron las oportunidades de cooperación mediante la integración de la  Iniciativa y su Plan de Acción como complemento de estas acciones de cooperación, donde Parques Nacionales incidió para que se sugiriera explícitamente identificar los impactos y el valor agregado del alcance regional de la iniciativa. Algunas recomendaciones fundamentales en esta materia fueron hechas por los donantes, las cuales se trabajarán para ser adoptadas en el marco del Plan de Acción de la Visión de Conservación en el Bioma Amazónico. 
(25) En el marco de la Comisión Mixta Colombia – México PNN incidió mediante concepto para aceptar la demanda de cooperación técnica de México sobre 2 proyectos para ser atendidos en la vigencia 2014-2016. 
(26) Intercambio de experiencias para la gestión y formulación de un proyecto de cooperación técnica  y mecanismos de cooperación nacional en el marco de la Comisión Mixta Colombia – Perú, donde se logró mediante insumos establecer la agenda, los temas de interés y la ruta de trabajo para posicionar el proyecto en la vigencia 2014-2016.
(27) Reunión de Parques Nacionales con el Delegado de Alto Nivel de la Universidad de las Palmas de las Islas Canarias para explorar el interés de las partes en ejecutar proyectos de cooperación técnica  en Turismo, Medio Ambiente y Desarrollo Sostenible, donde se logró concertar el mutuo interés de cooperar e iniciar la ruta de la formalización de un convenio interadministrativo. 
(28 ) Reunión de Alto Nivel de Parques Nacionales con el Coordinador GIZ-Iniciativa Trinacional donde se incidió en la necesidad de articular los intereses de la Agencia de Cooperación GIZ con los intereses de Parques Nacionales  en la reunión del POA GIZ Trinacional 2014. 
(29) Postulación de Colombia ante la Organización para la Cooperación y el Desarrollo Económicos  - OCDE donde se incidió por parte de Parques Nacionales mediante los insumos que el Ministerio de Ambiente solicitó a esta entidad y posteriormente se avalaron para presentarse en un informe consolidado de país en la ciudad de París, con el fin de adherirnos a esta organización mundial que busca promover políticas que mejoren el bienestar económico y social de las personas alrededor del mundo; allí se logró  presentar la primera evaluación de Colombia ante esta importante organización.
(30) Participación en el II Gabinete Ministerial y II Encuentro Presidencial entre Ecuador y Colombia donde se incidió de manera política ante los Cancilleres y Presidentes mediante la entrega del documento del Plan de Acción Binacional de Áreas Protegidas y el acta del seguimiento para este nivel del Plan de Acción Binacional de Ilícita actividad de Pesca.
Nota aclaratoria: 
*En la vigencia se ha superado la meta anual dada la  gestión de Cancillería frente al tema de Pesca Ilegal con Ecuador. 
* El número total de eventos es de 32, teniendo en cuenta el numeral 2</t>
  </si>
  <si>
    <t>CONTENIDO DEL PET</t>
  </si>
  <si>
    <t>PESO %</t>
  </si>
  <si>
    <r>
      <t>2013 (</t>
    </r>
    <r>
      <rPr>
        <sz val="11"/>
        <color rgb="FF00B050"/>
        <rFont val="Calibri"/>
        <family val="2"/>
        <scheme val="minor"/>
      </rPr>
      <t>Acumula 2012</t>
    </r>
    <r>
      <rPr>
        <sz val="10"/>
        <color rgb="FF000000"/>
        <rFont val="Arial"/>
        <family val="2"/>
      </rPr>
      <t>)</t>
    </r>
  </si>
  <si>
    <r>
      <rPr>
        <sz val="11"/>
        <color rgb="FF0070C0"/>
        <rFont val="Calibri"/>
        <family val="2"/>
        <scheme val="minor"/>
      </rPr>
      <t>2014</t>
    </r>
    <r>
      <rPr>
        <sz val="10"/>
        <color rgb="FF000000"/>
        <rFont val="Arial"/>
        <family val="2"/>
      </rPr>
      <t xml:space="preserve"> (</t>
    </r>
    <r>
      <rPr>
        <sz val="11"/>
        <color rgb="FF00B050"/>
        <rFont val="Calibri"/>
        <family val="2"/>
        <scheme val="minor"/>
      </rPr>
      <t>Acumula 2012-</t>
    </r>
    <r>
      <rPr>
        <sz val="11"/>
        <rFont val="Calibri"/>
        <family val="2"/>
        <scheme val="minor"/>
      </rPr>
      <t>2013)</t>
    </r>
  </si>
  <si>
    <r>
      <t>1.</t>
    </r>
    <r>
      <rPr>
        <sz val="10.5"/>
        <color rgb="FF000000"/>
        <rFont val="Perpetua"/>
        <family val="1"/>
      </rPr>
      <t> </t>
    </r>
    <r>
      <rPr>
        <sz val="10"/>
        <color rgb="FF000000"/>
        <rFont val="Perpetua"/>
        <family val="1"/>
      </rPr>
      <t xml:space="preserve">Presentación </t>
    </r>
  </si>
  <si>
    <r>
      <t>2.</t>
    </r>
    <r>
      <rPr>
        <sz val="10.5"/>
        <color rgb="FF000000"/>
        <rFont val="Perpetua"/>
        <family val="1"/>
      </rPr>
      <t> </t>
    </r>
    <r>
      <rPr>
        <sz val="10"/>
        <color rgb="FF000000"/>
        <rFont val="Perpetua"/>
        <family val="1"/>
      </rPr>
      <t xml:space="preserve">Marco conceptual </t>
    </r>
  </si>
  <si>
    <r>
      <t>3.</t>
    </r>
    <r>
      <rPr>
        <sz val="10.5"/>
        <color rgb="FF000000"/>
        <rFont val="Perpetua"/>
        <family val="1"/>
      </rPr>
      <t> </t>
    </r>
    <r>
      <rPr>
        <sz val="10"/>
        <color rgb="FF000000"/>
        <rFont val="Perpetua"/>
        <family val="1"/>
      </rPr>
      <t xml:space="preserve">Contexto Regional </t>
    </r>
  </si>
  <si>
    <r>
      <t>4.</t>
    </r>
    <r>
      <rPr>
        <sz val="10.5"/>
        <color rgb="FF000000"/>
        <rFont val="Perpetua"/>
        <family val="1"/>
      </rPr>
      <t> </t>
    </r>
    <r>
      <rPr>
        <sz val="10"/>
        <color rgb="FF000000"/>
        <rFont val="Perpetua"/>
        <family val="1"/>
      </rPr>
      <t>Visión</t>
    </r>
  </si>
  <si>
    <r>
      <t>5.</t>
    </r>
    <r>
      <rPr>
        <sz val="10.5"/>
        <color rgb="FF000000"/>
        <rFont val="Perpetua"/>
        <family val="1"/>
      </rPr>
      <t> </t>
    </r>
    <r>
      <rPr>
        <sz val="10"/>
        <color rgb="FF000000"/>
        <rFont val="Perpetua"/>
        <family val="1"/>
      </rPr>
      <t>Líneas estratégicas</t>
    </r>
  </si>
  <si>
    <t xml:space="preserve">5.1. </t>
  </si>
  <si>
    <t>Descripción Temática</t>
  </si>
  <si>
    <t xml:space="preserve">5.2. </t>
  </si>
  <si>
    <t>Proyección de la Región</t>
  </si>
  <si>
    <t>5.2.1.</t>
  </si>
  <si>
    <t>Objetivos Estratégicos</t>
  </si>
  <si>
    <t>5.2.1.1.</t>
  </si>
  <si>
    <t>5.2.2.</t>
  </si>
  <si>
    <t>Objetivos de Gestión</t>
  </si>
  <si>
    <t>5.2.2.1</t>
  </si>
  <si>
    <t xml:space="preserve">Indicadores de Resultado </t>
  </si>
  <si>
    <t>5.2.3.</t>
  </si>
  <si>
    <t>Actividades</t>
  </si>
  <si>
    <t>5.2.3.1.</t>
  </si>
  <si>
    <t>Productos</t>
  </si>
  <si>
    <r>
      <t>6.</t>
    </r>
    <r>
      <rPr>
        <sz val="10.5"/>
        <color rgb="FF000000"/>
        <rFont val="Perpetua"/>
        <family val="1"/>
      </rPr>
      <t> </t>
    </r>
    <r>
      <rPr>
        <sz val="10"/>
        <color rgb="FF000000"/>
        <rFont val="Perpetua"/>
        <family val="1"/>
      </rPr>
      <t>Matriz del PET (</t>
    </r>
    <r>
      <rPr>
        <sz val="10"/>
        <color rgb="FFFF0000"/>
        <rFont val="Perpetua"/>
        <family val="1"/>
      </rPr>
      <t>Anexo</t>
    </r>
    <r>
      <rPr>
        <sz val="10"/>
        <color rgb="FF000000"/>
        <rFont val="Perpetua"/>
        <family val="1"/>
      </rPr>
      <t>)</t>
    </r>
  </si>
  <si>
    <t>En tabla 2013 se acumula en verde los resultados de 2012</t>
  </si>
  <si>
    <t>Promedio de avance</t>
  </si>
  <si>
    <t>Reporte acumulado con Corte a 
30 Jun 2014</t>
  </si>
  <si>
    <t>Balance del Cuatrienio</t>
  </si>
  <si>
    <t>Observaciones sobre POA 2014 (julio)</t>
  </si>
  <si>
    <t xml:space="preserve"> En general el tema de comunicación se gestiona a través de giras periodísticas, boletines de prensa, consecusión y mantenimientos de alianzas de coproducción y emisión de productos, eventos de impacto en la opinión pública, free press
presencia permanete y campañas en redes sociales y página web, Eventos Sinap, programas producidos y emitidos a través de In Situ Radio, Ruedas de prensa, Material Impreso y de Gran Formato, Participación en ferias y eventos masivos,  Proceso de la Red Guácharos y divulgación  a través del Centro de Documentación.  El siguiente es el reporte anual de notas publicadas en medios masivos de comunicación locales, regionales, nacionales e internacionales:  2010:534  -2011: 504 -2012: 500-2013: 650</t>
  </si>
  <si>
    <t>El indicador hace referencia al personal que hace uso de los canales internos de comunicación, en este caso es el 100%  (560) entre funcionarios y contratistas tiene acceso al correo electrónico institucional.  Sin embargo teniendo en cuenta las caracterísiticas de nuestra entidad, nos basamos en la cantidad de mensajes que emitimos por diferentes canales lo que complementa la divulgación, ya que buscamos llegar a la mayor cantidad de público interno.  Lo anterior lo hacemos a traves de Campañas informativas y comunicativas, Reuniones con la Directora General, Apoyo y cubrimiento en eventos internos, Medios Internos: Noticiero tv Punto de Encuentro, Noticiero radio Área de Encuentro, Carteleras, Intranet, Correos electrónicos, In Situ Radio y Señalización.  El siguiente es el reporte anual de los mensajes enviados a través de los diferentes canales internos: 2010: 551, 2011:410, 2012: 506; 2013: 565.</t>
  </si>
  <si>
    <t>Meta programada 2013</t>
  </si>
  <si>
    <t>Meta programada 2014</t>
  </si>
  <si>
    <t>Seguimiento a Marzo 31 de 2014</t>
  </si>
  <si>
    <t>Seguimiento a Junio 30 de 2014</t>
  </si>
  <si>
    <t>Oso Andino</t>
  </si>
  <si>
    <t>Tortuga Charapa</t>
  </si>
  <si>
    <t>Danta de alta montaña</t>
  </si>
  <si>
    <t>A partir de la priorización de los VOC de Sistema, ejercicio realizado desde el Programa de Monitoreo en el año 2013, a la fecha se cuenta con las 4 especies priorizadas que tendrán Programas de Manejo de Conservación (3 especies en 2013). Los avances acumulados al primer semestre de 2014 teniendo en cuenta lo reportado el año anterior, son los siguientes:
1. Oso Andino para la región andina: 
- Cuenta con una Propuesta de Programa de Conservación en proceso de ajuste y dos perfiles de proyectos elaborados, ajustados y presentados para la consecución de recursos con aliados estratégicos con la  Oficina de Cooperación. 
- La especie se priorizo en el 2014 en el marco del convenio establecido con ACOPAZOA, el cual tiene dos componentes: 1) educación y comunicación, 2) apoyo en la implementación del programa de conservación del oso, cóndor y paujil.
- Esta especie de conservación cuenta un programa y manual de monitoreo en ajuste y revisión, a través de la experiencia piloto en el PNN Chingaza.
- Durante el trimestre, se empezó a implementar el segundo monitoreo del PNN Chingaza. El primer monitoreo se realizó en el año 2010.
- Para el monitoreo del oso se ha brindado la orientación técnica a los PNN Tamá y Tatamá.
- Parques Nacionales participó para que se firmará un convenio entre: Fundación bioandina y la EAAB, para la articulación de las autoridades ambientales en el diseño y construcción del programa regional del oso andino en el macizo de Chingaza y su área de influencia. Adicional, se ha participado activamente a través de talleres, salidas de campo y capacitaciones.
- En el marco del convenio de WCS, este apoya el diseño de los programas de conservación, danta, charapa y oso andino.
Adicional, se articula con el Piloto de Conflicto de Oso en el PNN Doña Juana. La gestión del Programa ha estado articulada también con la gestión del  MADS entorno a la especie.
Dentro de los ejercicios de actualización de los planes de manejo, se ha dado argumentos técnicos y lineamientos conducentes a que las áreas protegidas claves para la conservación del Oso lo definan como VOC de área, lo cual es necesario para que haya una articulación de los diferentes niveles de gestión y que las actividades priorizadas en el plan sean viables desde lo operativo. Como resultado, el PNN Pisba y el PNN Tamá definieron esta especie como VOC de área, y el PNN Cocuy lo incluyó como especie prioritaria de gestión. Además se tienen dos perfiles de proyectos formulados para la especie, el  primero para Andes Occidentales enfocado en el PNN Orquídeas y el segundo para la DT Andes Nororientales.
2. Frailejones para la región andina: 
- En el 2013 se inició la formulación del Programa de Conservación de Frailejones, como resultado a finales del año se cuenta con una línea base del grupo Espeletiinae, la cual fue desarrollada por medio de un taller que surgió en el marco de la actualización de los Planes de Manejo de la Dirección Territorial Andes Nororientales (DTAN), ya que 5 áreas de esta territorial reiteraron la prioridad de los frailejones en sus planes de manejo definiéndolos como VOC de área y VOC de sistema.
-A partir de la propuesta para el levantamiento de línea base y de la propuesta de monitoreo construida en el año 2013, actualmente se cuenta con un documento preliminar con el marco conceptual, la línea base y los lineamientos para el monitoreo.
- Con la participación de la Dirección Territorial Andes Nororientales se inició la formulación del programa de conservación. 
- En 2013 se apoyó las acciones realizadas en el marco del Programa Nacional para la Evaluación del Estado y Afectación de Frailejones (Convenio de Cooperación Interinstitucional suscrito entre PNN y las Universidades Javeriana, Jorge Tadeo Lozano, la Sociedad Colombiana de Entomología y Patrimonio Natural Fondo para la Biodiversidad y Áreas Protegidas). Para este año, se priorizaron en el marco de convenio en mención acciones en el PNN Chingaza y Cocuy.
- En 2013 se recibió de la Universidad Javeriana y Tadeo una propuesta de formato para evaluar el estado fitosanitario de los frailejones en las áreas protegidas, el cuál se encuentra en revisión. 
3. Tortuga charapa  para la Amazonia: 
- Se cuenta con un perfil de proyecto estructurado con acciones priorizadas dirigidos a la gestión de recursos, el cual se incluyó en el Portafolio de proyectos de “Adopte una especie” para ser gestionado por la Oficina de Cooperación.        .
- Actualmente, el programa de conservación tiene objetivos y líneas de acción definidas concertadas con la DT Amazonia, el PNN Cahuinarí y las autoridades indígenas. 
- Con la ONG Wildlife Conservation Society (WCS), se apoyará la formulación e implementación del Programa para esta especie. Esto se formalizo mediante acta de reunión realizada en 2013 que se anexo a las actividades y compromisos en el marco del convenio de Cooperación Técnico Científica con esta ONG. En esta medida, se realiza en el 2013 una primera salida de campo conjunta entre WCS y DT Amazonia al PNN Cahuinari, donde se evalúa la actual situación conservación de la Charapa y los contextos locales para aterrizar las acciones planteadas en el Programa.                                                                                                                                                                                                                                                                                                                                                                
4. Danta de montaña (Tapirus pinchaque)
- Se ha avanzado en la revisión de la información secundaria y revisión de los antecedentes y acciones de conservación históricas. 
- Se llevó a cabo una reunión con el profesional de DT Andes Occidentales para establecer acciones articuladas para la construcción del Programa de Conservación.</t>
  </si>
  <si>
    <t>3.1.1.2  Una (1) Especie o ensamble  o grupo de especie definido como objeto de conservacion del sistema de PNN mantiene poblaciones viables en áreas del sistema y sus zonas de influencia</t>
  </si>
  <si>
    <t>Meta a 2019</t>
  </si>
  <si>
    <t>T0</t>
  </si>
  <si>
    <t>Indicador</t>
  </si>
  <si>
    <t>Actualmente, se cuenta con un Plan de Acción en implementación para el control de dos especies invasoras: 
a) Pez león (Pterois volitans) en el Caribe Colombiano
b) Matandrea (Hedychium coronarium) en el Santuario de Fauna y Flora Otún Quimbaya.
En cuanto al manejo de la Matandrea, en el  SFF Otún Quimbaya, en 2013 Para este año se dio concluida la etapa técnica de diseño y construcción de los lineamientos y protocolos para el plan de acción de Matandrea, capacitación y primera etapa de implementación. Este plan de acción tiene como objetivo trascender a otras áreas con problemas por Matandrea y otras plantas invasoras. Adicional, se realizaron proyectos de investigación básica, direccionados a  conocer la biología básica de la especie para establecer medidas para su manejo. Los proyectos de investigación se enfocaron en la fenología, germinación y nicho de Matandrea.
En 2014 se realizó en el primer trimestre una salida de campo donde se dio apoyo y seguimiento a la implementación del plan de acción para el control y manejo de invasoras y se acordó el plan de trabajo para 2014. Por otra parte, se inició a mediados de junio el proyecto "Evaluación  y seguimiento de parcelas de matandrea (Hedychium coronarium J. Koening) intervenidas con control manual en el SFFOQ", en conjunto con dos estudiantes de biologia de la Universidad del Quidio, en el marco del Convenio 007 de 2011.
Respecto al pez león desde la Línea Estratégica Manejo y Conservación de Vida Silvestre se coordinó la participación de PNN en la construcción del protocolo de erradicación y manejo del MADS adoptado a nivel nacional en 2013. Adicionalmente, en el marco del plan de acción, desde el PNN Tayrona, una vez al mes en las jornadas de monitoreo de corales se realiza una jornada de captura de Pez León, en tanto que en el PNN Old Providence, se han realizado tres jornadas de captura en lo corrido del año. 
En 2014 se ha participado en la propuesta de la Presidencia para promover el consumo de este y generar una cadena comercial; adicional, se han realizado acciones de gestión con el MADS para articular las acciones a desarrollarse por ellos en el 2014 con las áreas protegidas priorizadas por PNN, específicamente se logró que el MADS priorizara el PNN Tayrona y el SF Acandi para la realización de talleres de capacitación de manejo de la especie invasora.
Adicionalmente, en 2013 se avanzó en la construcción de un tercer Plan de acción para la invasión de Trucha arcoíris (Oncorhynchus mykiss) en el PNN Chingaza.
Finalmente, con el apoyo de una pasante de la Universidad Distrital se avanzó en la recopilación de información secundaria a nivel nacional sobre procesos de invasión en las áreas del Sistema de Parques Nacionales.
Teniendo en cuenta que el reporte de implementación de las DT y AP de las acciones y metas incluidas en los Planes de Manejo y los Planes Estratégicos Territoriales para el manejo, control y mitigación de los impactos ocasionados por las especies invasoras priorizadas realizadas a través del POA de cada vigencia tiene un peso del 30% en el indicador, se revisó la inclusión de acciones relacionadas para el control de las especies invasoras en las siguientes áreas protegidas dentro de la formulación de los POA´s de la presenta vigencia:
- DT Caribe: PNN Old Providence, PNN Tayrona y Corales
-DT Andes Occidentales: SFF Otún Quimbaya</t>
  </si>
  <si>
    <t>Porcentaje de ecosistemas (biomas) que tienen presión por uso y aprovechamiento  que han mejorado su condición de estado</t>
  </si>
  <si>
    <t>2010
Total</t>
  </si>
  <si>
    <t>2011
Total</t>
  </si>
  <si>
    <t>2012
Total</t>
  </si>
  <si>
    <t>2013
Total</t>
  </si>
  <si>
    <t>2014
Total</t>
  </si>
  <si>
    <t>Porcentaje de avance en la participación de procesos de ordenamiento regional de los recursos hidrobiológicos y pesqueros, en las áreas priorizadas del sistema, incorporando e implementando acciones para la conservación del  Sistema de Parques.</t>
  </si>
  <si>
    <t>3.2.4.2    100% de las areas del sistema priorizadas en el 2010,  hacen parte de procesos de ordenamiento regional de los recursos hidrobiologicos y pesqueros, incorporando e implementando  acciones para la conservacion del SPNN.</t>
  </si>
  <si>
    <t>3.2.4.3   Disminuir en un 50% del número de unidades económicas de pesca que afectan las áreas del sistema de PNN</t>
  </si>
  <si>
    <t>Porcentaje de disminución de las  unidades económicas de pesca que afectan las áreas del sistema de PNN</t>
  </si>
  <si>
    <t>Confirmar cuantas AP suman para el reporte de 2013, pues según el seguimeinto descriptivo solo relaciona a Sanquianga en 2013. Y si habrìa reporte para 2010 a 2012.
Igualmente anexar los medios de verficiaciòn de la HM: 
-Documento resumen del proceso de ordenamiento.
-Actas de reuniones de seguimiento con los responsables del tema en las áreas protegidas y las Direcciones Territoriales.</t>
  </si>
  <si>
    <t>Toma de datos</t>
  </si>
  <si>
    <t>Se recibe el dato en el cuerpo descriptico del documento, se caldula segùn fòrmula de la HM, siendo T0 el periodo 2006-2008 y T1 el periodo 2010-2011, para el siguiente reporte se requiere que el GPM entregue el reporte cuantitativo con la fòrmula expresada en el POA.
Igualmente se requiere confirmar si existe la mediciòn para los años posteriores.
El dato requiere ser ampliado expresando las AP priorizadas que entregan el Censo y caracterización de las UEP, y enviar la evidencia faltante contemplada en la HM: "Informe por área protegida con el documento del censo realizado".</t>
  </si>
  <si>
    <t>OAP: En el marco de la meta del PAI 3.4.3.1 que apunta a contar con un Sistema de Planeación institucional estandarizado y en implementación para el SPNN, la entidad avanzó conceptualmente hacia un modelo de articulación de los instrumentos de planeación estratégica para PNN con una perspectiva de mediano plazo (2019) que, además de facilitar la lectura conjunta de los indicadores de la entidad, contara con un solo instrumento por nivel de gestión y dependencia.  Lo anterior, como apuesta estratégica de la entidad con el fin de promover la complementariedad de acciones, mejorar la coordinación entre los niveles de PNN y facilitar la agregación y análisis de los resultados de la gestión, sin dejar de lado las metas propias de cada Dirección Territorial o Área Protegida, permitiendo facilitar la planeación anual y el seguimiento continuo.
Dicho modelo contempla una dimensión estratégica, así como una dimensión de gestión, ambas considerando la planeación y el seguimiento, lo anterior con la finalidad de contar con un solo instrumento que permitiera la articulación de los distintos instrumentos de planeación (PAI, los planes estratégicos territoriales-PET para el caso de las DT y los Panes de Manejo-PM para el caso de las AP, y POA). 
Dado lo anterior, el modelo permite realizar el seguimiento con un flujo de abajo hacia arriba en los niveles de gestión de PNN, tanto a las Metas PAI (cuantitativa y cualitativamente), como a la gestión de cada nivel según su competencia. Así mismo, para el caso de los Planes Operativos Anuales, estos son el resultado de los Resultados, actividades y productos programados para el año en curso tanto en la dimensión estratégica, con su respectiva trimestralización. Con el modelo se suple el esquema de Proyectos Regionales y Banco de Proyectos. 
Debido a la complejidad de realizar la transición de un modelo de planeación con instrumentos separados a un instrumento unificado y con el fin de facilitar dicha tarea por parte de las DT y de las AP, se acompañó a éstas en el diligenciamiento de la matriz de planeación para 2013 y 2014 y en particular a lo largo del año en el seguimiento trimestral de las acciones programadas, lo anterior mediante talleres presenciales y virtuales. En 2014, las AP realizaron su POA sobre los borradores de PEA con el fin  de aprovechar el insumo, avanzar en las acciones y probar metodológicamente el instrumento. Dado lo anterior se encontraron dificultades como la falta lectura de los indicadores del PAI para su reporte, la definición de Resultados con alcances de proceso, y una definición de productos deficiente.
Complementariamente se diseñaron los insumos para el diligenciamiento de la matriz del modelo:
- Orientaciones metodológicas para el seguimiento en el nivel central como en el nivel territorial y local (2013)
- PAI con actividades mediante su revisión con el fin de verificar la coherencia del modelo conceptual del MADS en articulación con la planeación estratégica de PNN, la identificación de los indicadores seleccionados y la reformulación de las actividades e indicadores para su fortalecimiento. (2013)
-Guía de reporte de indicadores PAI.
Se publicaron en la intranet de PNN 42 HM finalizadas quedando pendiente 2 HM que se encuentran en discusión debido a cambios de alcance requeridos por el GPM.
En cuanto a los PET 4 DT enviaron versión para retroalimentación de Nivel Central del instrumento previo a su adopción.
Se enviò concepto sobre planes de manejo con el fin de que sea anexado a los conceptos de nivel central. 
Con relación a la retroaliemntaciòn, se realizò retroalimentación a las DT de acuerdo a la Ruta de Planeaciòn.
GPM:
A partir de la aplicación en el año 2013 de la herramienta de efectividad en su ciclo corto en 56 áreas protegidas, se realizó la consolidación de los resultados por DT y a nivel nacional. Por otra parte, en el marco del proceso de actualización y/o reformulación de los planes de manejo al cierre del año 2013, por Dirección Territorial el avance es el siguiente:
DT Amazonia:
• Siete (7) planes de manejo finalizados en sus componentes Diagnóstico, Ordenamiento y Plan Estratégico de Acción (Alto Fragua, Río Puré, Amacayacu, Orito, Churumbelos, La Paya y Puinawai)
• Tres (3) áreaa en ajustes de diagnostico: PNN Apaporis, PNN Serranía de Chiribiquete y RNN Nukak.
• Actualización del REM en Cahuinarí
DT Caribe:
• Nueve (9) planes de manejo finalizados en sus componentes Diagnóstico, Ordenamiento y Plan Estratégico de Acción (Corchal, Sierra Nevada de Santa Marta, Macuira, Providencia, Tayrona, Flamencos, Ciénaga Grande de Santa Marta, VIPIS y Corales del Rosario.
• Un (1) área avanza en la formulación del componente ordenamiento. PNN Paramillo.
• Un (1) área avanza en la formulación del componente diagnóstico. SFF Los Colorados.
DT Pacifico:
•  Siete (7) planes de manejo finalizados en sus componentes Diagnóstico, Ordenamiento y Plan Estratégico de Acción (PNN Farallones de Cali, SFF Malpelo, PNN Los Katios, PNN Munchique, PNN Gorgona, PNN Utría y PNN Sanquianga). 
• Un (1) área avanza en la formulación del componente ordenamiento. PNN Uramba-Bahia Málaga.
DT Andes Nororientales:
• Seis (6) planes de manejo finalizados en sus componentes Diagnóstico, Ordenamiento y Plan Estratégico de Acción (ANU Los Estoraques, PNN Catatumbo, PNN Tamá, SFF Guanentá Alto Río-Fonce, PNN Cocuy y SFF Iguaque).
• Un (1) área en la formulación del componente de ordenamiento (PNN Pisba).
DT Andes Occidentales:
• Once (11) planes de manejo finalizados en sus componentes Diagnóstico, Ordenamiento y Plan Estratégico de Acción (PNN Las Orquídeas, PNN Selva de Florencia, PNN Tamá, SFF Galeras, SFF Isla de la Corota, PNN Los Nevados, SFF Otún Quimbaya, PNN CVDJ, PNN Nevado del Huila, PNN Las Hermosas y PNN Cueva de los Guácharos).
• Un (1) área en la formulación del componente de ordenamiento (PNN Puracé).
DT Orinoquia:
• Cinco (5) planes de manejo finalizados en sus componentes Diagnóstico, Ordenamiento y Plan Estratégico de Acción (PNN Sierra de la Macarena, PNN Sumapáz, PNN Cordillera de los Picachos, PNN Tinigua y PNN Chingaza)
• Un (1) área en componente de diagnóstico (PNN Tuparro).
Se entregó en el primer trimestre de 2014 el informe con los resultados consolidados, el cual en términos generales, presenta la siguiente situación:
Se encontró que el 55% de las áreas (7 puntos por encima de las áreas registradas en el año 2012), tienen un nivel de gobernabilidad superior al 67%, lo que indica que el ejercicio de la función pública de conservación es posible atendiendo consideraciones especiales, sin embargo hay que monitorear permanentemente el área protegida para observar los cambios y posibles deterioros de la situación. En el 7.14% de las áreas, el ejercicio de la función pública de la conservación tiene un alto riesgo debido a que con la presencia del conflicto armado, cultivos ilícitos, minería, entre otros, se pone en peligro la integridad de los funcionarios y personas que representan a las autoridades competentes. En éstas áreas, por lo tanto, el cumplimiento de la normatividad se ve amenzada, por lo que no se abren procesos sancionatorios a pesar que se han identificado actividades ilegales.
Frente a la formulación del Plan Operativo Anual, el 95% de las áreas tienen una adecuada planeación orientada al cumplimiento de los objetivos estratégicos definidos en el plan de manejo. En este sentido, existe una alta coherencia entre las metas y los planes de trabajo establecidos para el personal contratista y de planta.
En relación al cumplimiento de las metas del POA, en el 79% de las áreas ésta se encuentra entre el 71% y 100%, lo anterior obedece a la excesiva carga laboral de los equipos para alcanzar su cumplimiento y por otra, a que la programación de las metas se realiza de acuerdo al presupuesto solicitado. Factores como: orden público, coordinación interinstitucional, dificultades administrativas y limitaciones financieras afectan el cumplimiento de las metas en el 21,43% de las áreas.
En cuánto al seguimiento a la planeación operativa  el 58.93% de las áreas tienen una buena calidad de los procesos de seguimiento al existir retroalimentación por parte de los tres niveles a los procesos que se desarrollan, pese a la ausencia de un sistema de información. En el 25% de las áreas, los procesos de seguimiento son deficientes, no permiten dar cuenta en el tiempo del logro de la gestión debido a fallas en los flujos de comunicación en los tres niveles y a la débil infraestructura tecnológica de los parques.
Para el 41% de las áreas, en lo relacionado con los programas transversales, especialmente en monitoreo de los VOC y las presiones, se cuenta con un programa estructurado el cuál debe ser retroalimentado y fortalecido con el fin de obtener información sobre los cambios que sufren los VOC y las presiones que los afectan.
Finalmente, en el marco del proceso de actualización y/o reformulación de los planes de manejo a la fecha se han recibido los documentos de 46 áreas protegidas correspondientes a: Alto Fragua Indiwasi, Amacayacu, La Paya, Orito-Ingi Ande, Puinawai, Río Puré, Serranía de los Churumbelos, Catatumbo-Barí, El Cocuy, Guanentá-Alto Río Fonce, Iguaque, Los Estoraques, Tamá, Complejo Volcánico Doña Juana Cascabel, Cueva de los Guácharos, Galeras, Isla de la Corota, Las Orquídeas, Los Nevados, Nevado del Huila, Otún Quimbaya, Puracé, Selva de Florencia, Las Hermosas, Tatamá, Ciénaga Grande de Santa Marta, Corales del Rosario y San Bernardo, El Corchal "El Mono Hernández", Isla de Salamanca, Los Flamencos, Macuira, Old Providence McBean Lagoon, Sierra Nevada de Santa Marta, Tayrona, Chingaza, Cordillera de los Picachos, Sierra de la Macarena, Sumapaz, Tinigua, Farallones de Cali, Gorgona, Los Katíos, Malpelo, Sanquianga, Utría y Munchique.
Para el presente año, se envío circular a las áreas protegidas en la cuál se solicita la aplicación del ciclo corto de la herramienta análisis de efectividad - AEMAPPS. Adicional,  allí se les invita a las áreas a participar en el ajuste de la herramienta, para ello, se les informa que desde el Grupo de Planeación y Manejo en conjunto con WWF, se organizará entre este año y el primer semestre del 2015 espacios de trabajo de los cuáles serán previamente informados. La necesidad de ajustar la herramienta, se origina en los avances conceptuales y metodológicos tenidos con la actualización y/o formulación de los planes de manejo.
Por otra parte, a la fecha se han venido revisando los documentos de planes de manejo recibidos en diciembre de 2013, para lo cual el Grupo de Planeación se organizó para hacer la labor de forma objetiva, incorporando  las observaciones recibidas por las dependencias de los niveles central y territorial a través de la preparación de los conceptos técnicos.
Se ha dado prioridad a la evaluación de áreas que no están en condición de traslape, con el fin de que se dé celeridad a su adopción, dado que no requieren consulta previa. Con respecto a las áreas en situación de traslape, aun cuando viene adelantándose su revisión, el tema de ordenamiento viene siendo objeto de análisis por parte de la Oficina Asesora Jurídica y la Dirección, en cuanto a los alcances y directrices para su formulación; estudio a partir del cual puede variar en algo el enfoque de la revisión. Hasta el momento, los lineamientos impartidos a las áreas y su correspondiente evaluación están en la línea del concepto emitido por dicha oficina en abril 28 de 2014.
En cuánto a las áreas protegidas que no enviaron a diciembre 31 de 2013 sus planes de manejo, a junio 30 se ha recibido los documentos de los Parques Nacionales Puracé y Paramillo.
Para las áreas de la Dirección Territorial Amazonia, el proceso de formulación y reformulación de planes de manejo deja como saldo documentos en proceso de revisión y ajuste para 7 áreas protegidas, sin embargo cada equipo local continúa realizando ajustes según orientaciones y ejercicios de revisión conjuntamente desarrollados con el equipo técnico de la DT Amazonía. Aunque subsisten algunos desacuerdos en temas como la zonificación en casos de traslape y superposición con territorios indígenas, en general los documentos cuentan con una apuesta de ordenamiento y han identificado situaciones relevantes de manejo que determinan intencionalidades y medidas de manejo específicas. En el caso particular de las tres áreas restantes, es importante resaltar las particularidades que obligan adelantar la tarea en el marco de procesos específicos, tales como: el proceso de ampliación de la Serranía del Chiribiquete y el escenario institucional nuevo que se generó una vez ampliado, el convenio de marco de cooperación firmado entre las autoridades tradicionales del Yaigoje Apaporis y la Unidad de Parques Nacionales para la construcción conjunta del REM y el proceso de actualización del REM en el PNN Cahuinarí.
Es importante resaltar el apoyo prestado a la RNN Nukak para garantizar el cumplimiento del compromiso institucional con esta área protegida, de la cual ya se cuenta con documento completo y se encuentra en proceso de revisión.</t>
  </si>
  <si>
    <t>Teniendo en cuenta que t0 es 2010, falta reporte cuantitativo y descriptivo de los años 2011 a 2013 conforme a la hoja metodológica del indicador, y anexar el medio de verificación. Esto aun cuando la meta es 1 especie a 2019
Para 2014 se reporta a final de año.</t>
  </si>
  <si>
    <t>No. de especies o ensamble o grupo de especies definido como objeto de conservación del sistema mantiene poblaciones estables en cuanto al tamaño y distribución en Parques Nacionales Naturales</t>
  </si>
  <si>
    <t xml:space="preserve">Porcentaje de Áreas Protegidas implementando el ecoturismo como estrategia de conservación y desarrollando un monitoreo de impactos asociados a la actividad. </t>
  </si>
  <si>
    <t xml:space="preserve">3.2.4.6    100% de áreas con vocación ecoturística han mantenido o mejorado el estado de conservación de sus VOC a través de la implementación de planes de uso público </t>
  </si>
  <si>
    <t>Las áreas que han realizado sus ejercicios de planificación del ecoturismo  a través de la construcción de los planes de uso público-ecoturismo son 8 áreas protegidas (PNN Utría, SFF Flamencos, PNN Cocuy, PNN Old Providence, PNN Corales del Rosario, SFF Otun Quimbaya, Macarena y Vipis).
Por su parte, las áreas protegidas que tienen diseñado el monitoreo de impactos del ecoturismo son: (15 Ap) PNN Utría, SFF Flamencos, PNN Cocuy, PNN Old Providence, PNN Corales del Rosario, SFF Otun Quimbaya, PNN Gorgona (área terrestre y Marina), SFF Malpelo, PNN Sierra Nevada de Santa Marta (Sector Teyuna), PNN Tayrona, PNN Nevados, Vipis, PNN Macarena, PNN Cueva de los Guacharos y SFF Isla Corota.
A pesar de lo anterior, las áreas que actualmente implementan los ejercicios de planificación y ordenamiento  del ecoturismo incluido el monitoreo de impactos a través del cual se podría conocer si el ecoturismo esta contribuyendo a mantener o mejorar los valores objeto de conservación son:  (2 Ap) Vipis y Macarena.</t>
  </si>
  <si>
    <t>Hace falta sumar en 2014 el avance cuantitativo relacionado con los POA de las AP, teniendo en cuenta la HM, para lo cual se propone relacionar el número de AP que reportan implementación frente a las que reportan presencia de la especie invasora, teniendo en cuentan que los planes de manejo y pet no están adoptados.
Falta evidencia del 70% de avance.</t>
  </si>
  <si>
    <t>La Oficina Aseora  Jurídica ha adoptado las siguientes Resoluciones  que regula  el manejo al interior de lasáreas protegidas y dinamiza los procesos a su cargo como por ejemplo :
1.  Resolución No. 0238 de 2013, Por medio de la cual  regula la actividad ecoturística.
2.- RESOLUCIÓN No. 245 de 2012, Derechos de Ingresos .
3.- Resolución No. 163 del 2012 Por medio del cual se adopta el Manual de Cobro Coactivo. 
Las siguientes normas cuentan con propuesta de modificaciòn realizada por la OAJ y radicada ante el MADS, entidad que cuenta con la competencia para su adopciòn: 1. Reforma al Decreto 622 de 1977, 2. Ley del Sistema Nacional de Áreas Protegidas que oriente la gestión del SINAP, 3. reglamentación de zonas amortiguadoras</t>
  </si>
  <si>
    <t>Los lineamientos Institucionales comprenden las directrices generales de la Entidad respecto a un asunto determinado de la Institución y que se constituyen en los documentos técnicos y temáticos Marco, que orientarán el diseño y la ejecución de las estrategias y proyectos de la entidad, los cuales dan respuesta a los objetivos y metas trazadas tanto en la planeación estratégica de Parques Nacionales Naturales, en todos los niveles, como en las competencias dadas en el marco de las funciones establecidas para la entidad. El 20 octubre de 2012 se adoptaron los siguientes 4 lineamientos:
• Lineamiento institucional de prevención, vigilancia y control del Sistema de Parques Nacionales Naturales (Resolución 0363 de 19 de octubre de 2012)
• Lineamiento institucional Sistemas sostenibles para la conservación del Sistema de Parques Nacionales Naturales (Resolución 0364 de 19 de octubre de 2012)
• Lineamiento institucional de educación ambiental para el sistema de Parques Nacionales Naturales (Resolución 0362 de 19 de octubre de 2012)
• Lineamiento institucional de investigación del Sistema de Parques Nacionales Naturales (Resolución 0351 de 5 de octubre de 2012)</t>
  </si>
  <si>
    <t>Falta completar anàlisis descriptivo: Se registran sugerencias en el POA y se ajustan los reportes cuantitativos.
Falta evidencia de OAJ: corresponde a los medios de verificación de la Hoja Metodológica</t>
  </si>
  <si>
    <t>Porcentaje de instrumentos de politica y normativos propuestos y gestionados</t>
  </si>
  <si>
    <t>Número de instrumentos normativos expedidos</t>
  </si>
  <si>
    <t>Porcentaje de avance en el desarrollo e implementación de un sistema de categorías de manejo de áreas protegidas del SINAP</t>
  </si>
  <si>
    <t>Porcentaje de las hectáreas ocupadas al 2010 y priorizadas, tienen implementadas estrategias asociadas a temas de ocupación, uso y tenencia</t>
  </si>
  <si>
    <t>Porcentaje de avance de los componentes necesarios para el diseño e implementación de un sistema de Información interoperable.</t>
  </si>
  <si>
    <t>Ruta de saneamiento  en terminos de realizar los estudios de titulos respectivos el  número de predios ascienden a un total de 2758 de 29 áreas protegidas del Sistema de PNN, resultado dado con ocasion de la suscripción del convenio No. 022 de 2011</t>
  </si>
  <si>
    <t>Segùn la hoja metodològica de este indicador el reporte corresponde al GSIR, se adjunta reporte enviado por la OAJ el 8 de may para su validaciòn y complementaciòn con el fin de cerrar su anàlisis para 2013: 
"Ruta de saneamiento  en terminos de realizar los estudios de titulos respectivos el  número de predios ascienden a un total de 2758 de 29 áreas protegidas del Sistema de PNN, resultado dado con ocasion de la suscripción del convenio No. 022 de 2011"
Para el Reporte cuantitativo tener en cuenta que los resultados se deben expresar conforme a la fòrmula de la HM adoptada</t>
  </si>
  <si>
    <t>Reporte basado en POA 2013 del GGIS
Falta reporte descriptivo conforme HM, preguntar a Marcela Tamayo
Faltan evidencias, preguntar a Marcela Tamayo</t>
  </si>
  <si>
    <t>Numero de Instancias de Política Gubernamental a nivel nacional que incorporan y desarrollan temas relacionados con la planificación y conservación del SPNN</t>
  </si>
  <si>
    <t>1.1.1.2 Cinco (5) instancias de política gubernamental al nivel nacional, incorporan y desarrollan temas relacionados con la planificación y conservación del Sistema de Parques Nacionales Naturales</t>
  </si>
  <si>
    <t>Al evaluar la gestión de la dirección y dependencias de PNN en las diferentes instancias de Política  con el fin de lograr la inclusión y el desarrollo  de temas de  planificación y conservación en el SPNN, el GGIS incidiò en:
-La Comisión Colombiana del Océano.
-El Comité de la AUNAP.
-Consejo Nacional de Política Económica y Social 
-Ministerio de Ambiente (polìticas adoptadas)</t>
  </si>
  <si>
    <t>Número de Subsistemas de SINAP, regionales y temáticos que cumplen las características asociadas a un sistema completo.</t>
  </si>
  <si>
    <t>No se recibe reporte en 2014 validando Linea Base. No se recibe fòrmulas de càlculo.
Se reporta con base en reporte recibido de Luz Nelly Niño el 7 de mayo con corte 2013:
"Los reportes enviados por el GGIS son: 2011:53%
2012: 87.8%
2013: 82,8%"
Verificar pues si aún no se cuenta con el universo de actores potenciales para poder establecer el Cálculo. La DTPA allegò el universo, y las DTs a travès de POA allegaron el reporte sin embargo no se evidencia còmo se llegò a los datos.
No se cuenta con anàlisis descriptivo.
No se cuenta cn anexo de càlculo de la HM ni con evidencias.</t>
  </si>
  <si>
    <t>No se recibe reporte en 2014 validando Linea Base. 
Se reporta con base en reporte recibido de Luz Nelly Niño el 7 de mayo con corte 2013, sin embargo en el POA 2013 se reportò ya haber llegado a 12 en diciembre de 2013.
No se recibe los anexos de cálculo de la Hoja Metodológica por cada subsistema, el cual permite verificar si un subsistema cumple con los atributos de "completo". 
No se reciben evidencias de la HM.
El reporte es de gestión y no permite verificar el reporte del indicador. 
La meta en POA 2014 se aumenta a 9, respecto de PAI que era 6.</t>
  </si>
  <si>
    <t>Ver en informe de gestiòn</t>
  </si>
  <si>
    <t>No se recibe reporte en 2014 para los trimestres. Se saca reporte a travès del sistema SISMEG.
No se cuenta con anàlisis descriptivo acumulado para el cuatrienio.</t>
  </si>
  <si>
    <t>1 Estudio Escala Nacional
Mapa de Zonas prioritarias de conservación in situ como insumo para la Reserva Temporal de Recursos Naturales – Resolución 761 de 2013
- Portafolio de nuevas áreas para el Sistema de Parques Nacionales Naturales  con polígonos ajustados con información de coberturas y oportunidades de gestión.
- Términos de Referencia para el diseño de la plataforma web que ponga a disposición del público en general los 38 Estudios de Prioridades de Conservación in situ, articulada con la ANLA, el IAVH y TNC</t>
  </si>
  <si>
    <t>Porcentaje de estudios de identificación de sitios prioritarios requeridos e identificados a escala nacional, regional y local, articulados y disponibles para consulta a través de un mecanismo nacional.</t>
  </si>
  <si>
    <t>Porcentaje de unidades de análisis representadas en el Sistema de Parques Nacionales Naturales</t>
  </si>
  <si>
    <t>El SPNN conserva 139 de 240 Unidades de análisis no representados o subrepresentados en el país. En el primer trimestre con la declaratoria de Corales de Profundidad no se incrementó la representatividad de unidades, pero sí la extensión de Area protegida para el país.  Agosto 22/2013 - Declaratoria de la ampliación del PNN Chiribiquete en una extensión de   1'483.399 Has  y pasa de tener 2'782.35  hectáreas.  Una unidad nueva y mejora la representación de 8 unidades.
Con la ampliación del PNN Chiribiquete se aportó UNA unidd de anáilisis quedando en 140 y que permitió mover el indicador a 58.33%. Con la Declaración del Santuario de Fauna Acandí-Playón-Playona se incrementó en 3 UNIDADES quedando en 143 con una variación porcentual de representatividad de 59.58%</t>
  </si>
  <si>
    <t>No se recibe reporte en 2014 validando Linea Base. El reporte cuantitativo no entrega la fòrmula de la HM, teniendo en cuenta que el universo es 240 con el fin de hacer objetivo el reporte.
Se reporta con base en reporte recibido de Luz Nelly Niño el 7 de mayo con corte 2013.
No se cuenta con anàlisis descriptivo acumulado para el cuatrienio.
No se reciben evidencias de la HM</t>
  </si>
  <si>
    <t>El 70% del indicador PAI del Proceso Administración y Manejo del SPNN, Subprograma 3.2.4. Regular y controlar el uso y aprovechamiento de los recursos naturales en las áreas del SPNN corresponde a la información recogida en campo por las Áreas del Sistema respecto a los usuarios (legales o ilegales) del recurso hídrico, la cual será consolidada, ingresada y actualizada en el aplicativo nacional del Sistema Integral de Recurso Hídrico-IDEAM por el Grupo de Trámites y Evaluación Ambiental de la SGM, sin embargo hasta el momento no se ha recibido ninguno, generando  incumplimiento al 70% del indicador PAI.
Mediante Oficios No. 20142300003183, 20142300003193, 20142300003203, 20142300003213, 20142300003223 y 20142300003233 del 22 de mayo de 2014, la Subdirección de Gestión y Manejo de Áreas Protegidas reitera a las Direcciones Territoriales Caribe, Amazonía, Pacífico, Orinoquía, Andes Occidentales y Andes Nororientales respectivamente la importancia de realizar el inventario de usuarios del recurso hídrico mediante el diligenciamiento del formato diseñado para este fin y que se adjuntó a los Oficios en mención, con el objetivo de generar información que permita una administración adecuada del agua, ofreciendo un servicio de acuerdo a las necesidades de las comunidades humanas, respetando los requerimientos ambientales del recurso y dando cumplimiento a la obligación que tenemos como Autoridad Ambiental (Decreto 3930 de 2010).
Por su lado, el Grupo de Trámites y Evaluación Ambiental dando cumplimiento al Decreto 0303 de 2012, ha diligenciado el 50% de la información correspondiente a las concesiones de aguas superficiales otorgadas por Parques Nacionales en el aplicativo nacional del Sistema Integral de Recurso Hídrico del Ministerio de Ambiente y Desarrollo Sostenible (desarrollado por el IDEAM), correspondiente al 15% del indicador PAI.</t>
  </si>
  <si>
    <t>El porcentaje alcanzado es 100% , segun el consolidado de la información enviada por las DT (Caribe, Pacifico, Andes Occidentales, Amazonia, Orinoquia) sobre la meta de sancionatorios. Mientras que para 2014  la meta planteada por la OAP, debe replantearse de acuerdo ocn la metodología del indicador, el cual está diseñado sobre el 100% de las presiones priorizadas. La Dirección Territorial Andes Nororientales no envió reporte. 
El avance descriptivo obedece al primer trimestre de 2014, dejando claro que hasta el segundo semestre del año 2013 se adoptó la hoja metodológica y por tanto los análisis del indicador no están muy maduros, siendo este el segundo realizado. 
Revisada la información se encontró lo siguiente: 
1. El indicador no mide realmente la efectividad en los procesos sancionatorios.  El indicador siempre arroja un porcentaje del 100% de las presiones originadas por infracciones ambientales intervenidas mediante el ejercicio efectivo de la función sancionatoria. Lo anterior, responde a que el indicador mide intervención de presión, pero no refleja la efectividad en todos los casos que se presentan. Esto quiere decir, que así haya un alto volumen de reportes de casos (80 por ej ) para una misma presión (Agricultura por ej.)  el indicador arroja como resultado 100% así no hayan  sido intervenidos mediante el inicio de la acción sancionatoria todos los casos que se presentaron, basta con que se inicie uno de ellos para que el indicador sea de efectividad total. Esto hace que sea necesaria la revisión de las fórmulas del indicador o replantear el mismo. 
OAP: En la hoja de cálculo del indicador se puede observar que el % de infracciones intervenidas es del 57%.
2. Presiones Reportadas. Del listado de las 16 presiones que se unificó en la hoja metodológica, se observa que el mayor número de presiones reportadas (2013- primer trimestre 2014) es el de prestación de servicios turísticos no regulados (191) que se concentran todos en la DT Caribe;  Pesca;  Infraestructura y Tala o Socola, en orden descendente por número de casos.  
3. Posible ampliación del indicador. El indicador solamente mide la intervención de la presión al momento que se inicia el proceso con medidas  o decisiones de Ley 1333 de 2009, que re reporta en el trimestre que comienza esa actuación. Pero, no existe un indicador de seguimiento que le arroje a la entidad un indicador acumulado de qué paso con esos procesos y su resultado final. 
3. Recolección y procesamiento de la información. Dentro de lo que se pudo indagar con profesionales de las Direcciones Territoriales  la información que se reporta desde ese nivel de gestión es netamente documental correspondiente a los expedientes que son primera instancia según la Resolución de distribución de funciones sancionatorias No. 0476-2012 y en la consolidación de reportes de los Parques, hay muchos que no reportan la información ó se reporta en ceros (0)  por distintas causas entre las cuales están: 
Desconocimiento de la utilidad de la información, no hay registros de reportes históricos consolidados por años (falta de trazabilidad o desorganización de la información), las hojas metodológicas no están lo suficientemente socializadas en esos niveles de gestión  y en otros casos, las presiones son intervenidas con enfoques distintos por ejemplo, procesos penales, decisiones de manejo, fuerza pública, educación ambiental etc, siendo para algunos parques los procesos sancionatorios la última opción dentro de la intervención de presiones, cuando la política institucional apunta hacia el lado contrario, según la redacción de la meta. 
4. Contraste y comparación de resultados. Dentro del PAI no existe meta que refleje la gestión de control y vigilancia que se realiza desde las áreas, complemento ideal para contrastar los resultados de esta meta con la realidad que arrojan los recorridos, operativos, y demás actividades de control que son el medio para detectar las presiones en terreno y que se orientan desde el Grupo de Planeación del Manejo y que solo se reportan en el POA, pero no encuentran indicador oficial en el PAI. 
5. Integración de hojas metodológicas. Esta meta no debería tener dos hojas metodológicas independientes (Sancionatorios y procesos penales), debería ser un indicador conjunto porque la meta es una sola, aunque las dependencias que las manejan son distintas (SGM y OGR). Podría revisarse esto.</t>
  </si>
  <si>
    <t>Se espera modificaciòn a la HM y actualizaciòn del reporte cuantitativo y descriptivo, y evidencias, con el fin de reflejar la efectividad en todos los casos que se presentan
Se recibe reporte y anexo de càlculo</t>
  </si>
  <si>
    <t>Porcentaje de avance en la gestión ante las entidades competentes de una propuesta de estructura organizacional  que responda a las necesidades del sistema</t>
  </si>
  <si>
    <t>El resultado presenta un buen avance con respecto a los programas de capacitación definidos. El avance relacionado con reinducción se verá reflejado en el tercer trimestre y lo concerniente a primero auxilios se ejecutará en el  segundo trimestre. 
Para el Programa de Certificación de competencias laborales con el SENA se estan realizando las gestiones pertinentes para acceder a este tipo de capacitacion 
En actualización de temas juridicos se está gestionando con la ESAP  la solicitud para cupos y este tema se abarcó en el primer trimestre en DTOR, DTAM y DTPA
Gestión y Manejo de Áreas Protegidas se abarcó en el primer trimestre en DTAM, DTAN y DTPA. Adicionalmente está proyectado para el segundo semestre acceder a la beca con Parques Nacionales del Gobierno de Argentina</t>
  </si>
  <si>
    <t>Se recibe anexo de cálculo a octubre de 2013, falta el definitivo de 2013.
El POA 2014 no presenta anàlisis descriptivo de cuatrienio, para 2014 se presenta reporte de que no se realizarà gestiòn, aùn cuando hay meta por lograr.
Faltan evidencias de la HM</t>
  </si>
  <si>
    <t>Porcentaje del talento humano del SPNN haciendo uso de los canales de comunicación interna con el fin de informar y ser informado</t>
  </si>
  <si>
    <t>No se presentan los resultados como colectivos de reporteros comunitarios creados
No se adjuntan evidencias
No se recibe retroalimentaciòn del reporte realizado por las DT
Verificar si las AP se suman o se acumulan</t>
  </si>
  <si>
    <t>Se recibieron las hojas metodològicas con resultados y balance con resultados los cuales difieren en casi todos los indicadores.
No se reciben evidencias</t>
  </si>
  <si>
    <t>Se recibe enlace de la encuesta 2013 tabulada, sin embargo allí solo están los datos sin el análisis de los resultados ni el reporte del indicador, se asume la primera pregunta como respuesta, sin embargo se requiriò a comunicaciones completar el reporte de PAI.
No se presenta fòrmula de la HM
Hace falta la encuesta para 2010 a 2012</t>
  </si>
  <si>
    <t>No se recibe resultados en POA ni anexos de càlculo ni evidencias. 
Se reporta conforme datos de 2013 el cual es incompluto en las variables contempladas</t>
  </si>
  <si>
    <t>No se recibe POA con resultados a primer semestre.
Falta evidencia: Corresponde a la Fuente de datos: Matriz de seguimiento a compromisos de acuerdos internacionales</t>
  </si>
  <si>
    <t>Dato resultante de los POAs 2013 de las DT (ver pestañas DTAM, DTAO, DTAN, DTCA, DTOR DTPA) , se espera revisión  y remisión del balance definitivo por parte de la Oficina de Participación y GPM
Esta HM no visibiliza los Convenios firmados con comunidades ni acuerdos de acciones, revisar si se incluye</t>
  </si>
  <si>
    <t>Dato resultante de los POAs 2013 de las DT (ver pestañas DTAM, DTAO, DTAN, DTCA, DTOR DTPA) , se espera revisión  y remisión del balance definitivo por parte de la Oficina de Participación y GPM
Esta HM no visibiliza los Acuerdos de Colaboración, Acuerdo Uramba firmados con comunidades, revisar como se incluye</t>
  </si>
  <si>
    <t>SPI, Reportes trimestrales, Informes semestrales</t>
  </si>
  <si>
    <r>
      <t>Proceso de socialización</t>
    </r>
    <r>
      <rPr>
        <sz val="11"/>
        <color rgb="FFFF0000"/>
        <rFont val="Calibri"/>
        <family val="2"/>
        <scheme val="minor"/>
      </rPr>
      <t xml:space="preserve"> </t>
    </r>
    <r>
      <rPr>
        <sz val="11"/>
        <rFont val="Calibri"/>
        <family val="2"/>
        <scheme val="minor"/>
      </rPr>
      <t>para la formulación y seguimiento de proyectos y mejora continua.</t>
    </r>
  </si>
  <si>
    <t>Pendiente evidencias: Planes de mejoramiento, Resultados Aplicación Herramienta Análisis de Efectividad
Se anexa pestaña con balance definitivo año a año con base en el esquema de cálculo de la Hoja Metodológica.
El segundo trimestre aumentarà considerablemente el indicador teniendo en cuenta la aprobaciòn de planes de manejo, planes estrategicos territoriales e implementaciòn de AEMAPPS</t>
  </si>
  <si>
    <t xml:space="preserve">SEGUIMIENTO INDICADORES COMPLEMENTARIOS </t>
  </si>
  <si>
    <t>Código: DE_FO_09</t>
  </si>
  <si>
    <t>Versión: 2</t>
  </si>
  <si>
    <t>Fecha: 12/12/2013</t>
  </si>
  <si>
    <t>Nombre del Indicador</t>
  </si>
  <si>
    <t>Proceso</t>
  </si>
  <si>
    <t>Tipo de Indicador</t>
  </si>
  <si>
    <t xml:space="preserve">Peridiocidad </t>
  </si>
  <si>
    <t xml:space="preserve">Meta Anual </t>
  </si>
  <si>
    <t>Enr</t>
  </si>
  <si>
    <t>Feb</t>
  </si>
  <si>
    <t>Mar</t>
  </si>
  <si>
    <t>Abr</t>
  </si>
  <si>
    <t>May</t>
  </si>
  <si>
    <t>Jun</t>
  </si>
  <si>
    <t>Jul</t>
  </si>
  <si>
    <t>Agto</t>
  </si>
  <si>
    <t>Sept</t>
  </si>
  <si>
    <t>Oct</t>
  </si>
  <si>
    <t xml:space="preserve">Nov </t>
  </si>
  <si>
    <t>Dic</t>
  </si>
  <si>
    <t>Promedio Indicador</t>
  </si>
  <si>
    <t xml:space="preserve">Fecha de Seguimiento </t>
  </si>
  <si>
    <t xml:space="preserve">Seguimiento y análisis 
I Trimestre </t>
  </si>
  <si>
    <t xml:space="preserve">Seguimiento y análisis 
II Trimestre </t>
  </si>
  <si>
    <t xml:space="preserve">Seguimiento y análisis 
III Trimestre </t>
  </si>
  <si>
    <t xml:space="preserve">Seguimiento y análisis
IV Trimestre </t>
  </si>
  <si>
    <t>N/A  Por que el cálculo es semestral</t>
  </si>
  <si>
    <t xml:space="preserve">La meta definida para el indicador se esta cumpliendo según lo planeado, lo cual evidencia que la ejecucion del plan de compras se esta realizando conforme a lo definido en la planeacion financiera de la entidad. </t>
  </si>
  <si>
    <t>Se recibieron 212 peticiones ingresadas al Sistema de Parques Nacionales Naturales, dentro de estas se denota como caso relevante las peticiones consulta, dentro de las cuales las más frecuentres son; la solicitud de información de ingreso a Parques Nacionales Naturales e información sobre la gestión de Parques en los diferentes niveles de procesos administrativos, técnicos y de operación.
Dentro de los comentarios recibidos en las diferentes áreas protegidas, la petición con mayor porcentaje es el Derecho de Petición, el cual se describe dentro del análisis de Solicitud de Información, las cuales representan un 49% sobre el total, destacándose comentarios como lo son información de ecoturismo, acceso a los parques, guardaparques voluntarios, tarifas. Respecto a las quejas, las cuales representan un 13% del total, se reflejan aquellas relacionadas con tarifas de ingreso costosas, estado de los senderos y basuras.
La Dirección Territorial que más presenta peticiones de los usuarios es la Dirección Territorial Andes Occidentales, en donde se puede destacar los comentarios para el PNN Los Nevados respecto a solicitudes de información en general y a felicitaciones; de igual forma le continua el Nivel Central en donde el canal por el cual se reciben más casos, es por el Administrador WEB de la página de Parques, destacando los casos de solicitudes de información en general de parques y quejas referentes a las vivencias en las visitas a las áreas protegidas y las tarifas que se cobran.</t>
  </si>
  <si>
    <t>Se recibieron 265 peticiones, las cuales fueron ingresadas por los diferentes medios correo electrónico, página web, formato impreso, buzón de peticiones en las Áreas Protegidas, Direcciones Territoriales y Nivel Central.
Dentro de los comentarios recibidos en las diferentes áreas protegidas, la petición con mayor porcentaje es  la Solicitud de Información que representa un 65% sobre el total, dentro de los requerimientos de información que realizan los usurios se puede describir los relacionados con ecoturismo, ingreso a los parques, tarifas. En cuanto al tipo de petición, Queja con un 21% del total, se reflejan comentarios relacionados con el servicio de guías, las tarifas de ingreso, estado de senderos.
La Dirección Territorial que continua presentando mayor número de peticiones es la Dirección Territorial Andes Occidentales con un 52%, destacándose aún el PNN Los Nevados con las solicitudes de información en general del Área Protegida.
 El 5% que no se respondió oportunamente corresponde a 13 peticiones las cuales por motivos de información pendiente o vistos de revisión no se les dio tramite oportuno. Conforme a lo anterior se ha socializado el instructivo nuevamente a los Líderes de Calidad indicando la importancia del cumplimiento en tiempos de respuesta para que así lo divulguen en las Áreas Protegidas.</t>
  </si>
  <si>
    <t>El porcentaje acumulado corresponde a lo comprometido del presupuesto FONAM y Gobierno Nacional, para los compromisos que cubren el total de la vigencia 2014, como por ejemplo el servicio de vigilancia, servicio de aseo y cafeteria, contratos de prestacion de servicios de toda la vigencia 2014. El resultado generado es bueno por cuanto la meta al final de la vigencia es 100% y para este primer trimestre ya se ejectuó la mitad</t>
  </si>
  <si>
    <t xml:space="preserve">La ejecución corresponde a los compromisos que cubren el total de la vigencia 2014, como por ejemplo el servicio de vigilancia, servicio de aseo y cafeteria, contratos de prestacion de servicios de toda la vigencia 2014.  El resultado se encuentra entre el rango aceptable teniendo en cuenta que corresponde al acumulado del primer semestre, lo cual proyecta que la meta establecida del 100% para el final de la vigencia se puede cumplir. </t>
  </si>
  <si>
    <t>Dentro del primer trimestre atendieron la mayoría de las solicitudes superando los esperado dentro del indicador. El porcentaje restante no fue atendido dentro del tiempo debido factores que generaron retraso en los mismos, es así que en los siguientes casos: "equipo sin acceso a red" de la Dirección Territorial Caribe tuvo retraso debido a la migración al nuevo dominio y las consecuencias de ello donde se reportó un caso insatisfactorio. Una vez superado el tema de la migración se espera continuar en normal y oportuna atención a los servicios de soporte. Otra diferencia significativa se encontró en la Dirección Territorial Andes Occidentales donde los casos evaluados y reportados como insatisfechos se reevaluaron con los usuarios y manifestaron haber respondido que no recordaban el caso. En adelante, con la implementación de la mesa de ayuda GLPI para todos los usuarios se tendrá un seguimiento y aprobación por parte del usuario garantizando así un seguimiento efectivo a cada uno de estos.</t>
  </si>
  <si>
    <t>El resultado del indicador para este trimestre se encuentra en el nivel satisfactorio. El 1% registrado como no satisfactorio corresponde en el mes de abril a DTAM tres soportes uno de la DT y  los otros dos estaban pendientes a resolversen posterior a la migración que se realizó en Mayo, estos ya fueron resueltos. En el mes de mayo y junio corresponde  a DTCA por soportes que fueron resueltos pero los usuarios no lo han cerrado en el GLPI, para lo cual ya se hizo la respectiva solicitud.</t>
  </si>
  <si>
    <t xml:space="preserve">El resultado del indicador es satisfactorio teniendo en cuenta que la meta anual es 100%.
En el nivel central se están gestionando la contratación para realizar el proximo mantenimiento, a la fecha no se cuenta con el mismo por cuanto los proveedores ofrecen valores que superan el presupuesto asignado.
La Direccion Territorial Pacifico, tiene un contrato de mantenimiento de equipos de computo para los Parques: Utria, Sanquianga, Farallones, Uramba, SFF Malpelo y la DTPA, para realizar dos mantenimientos preventivos y correctivos, de los cuales ya se ha realizado el primero y el ultimo está programado para el mes de noviembre de esta vigencia.
Se tienen programados 2 mantenimientos para la vigencia 2014, teniendo en cuenta la incidencia de la UPS, se detuvo el proceso para avanzar en UPS y reducir el presupuesto de Mto Equipos de Computo, sin embargo se buscara la forma que se pueda adicionar presupuesto para contar con la programación, de lo contrario se efectuara (1) Mto.
</t>
  </si>
  <si>
    <t>Falta reporte de primer semestre cuantitativo y descriptivo, no se actualizò el POA en la dimensiòn estrtègica
Faltan evidencias: corresponden a los Oficio o comunicación firmada por el Jefe de la Oficina de Gestion del Riesgo aprobando el documento estructurado</t>
  </si>
  <si>
    <t>Indicadores oficiales PAI</t>
  </si>
  <si>
    <t>EJECUCIÓN FÍSICA TRIMESTRAL</t>
  </si>
  <si>
    <t>Trimestre</t>
  </si>
  <si>
    <t>Verde</t>
  </si>
  <si>
    <t>Amarillo</t>
  </si>
  <si>
    <t>I</t>
  </si>
  <si>
    <t>x≥20%</t>
  </si>
  <si>
    <t>20%&lt;x&gt;10%</t>
  </si>
  <si>
    <t>x≤10%</t>
  </si>
  <si>
    <t xml:space="preserve">II </t>
  </si>
  <si>
    <t xml:space="preserve">x≥40% </t>
  </si>
  <si>
    <t>40%&lt;x&gt;20%</t>
  </si>
  <si>
    <t>x≤20%</t>
  </si>
  <si>
    <t>III</t>
  </si>
  <si>
    <t>x≥65%</t>
  </si>
  <si>
    <t>65%&lt;x&gt;40%</t>
  </si>
  <si>
    <t xml:space="preserve">x≤40% </t>
  </si>
  <si>
    <t>IV</t>
  </si>
  <si>
    <t>Semáforo de avance en cuatrienio</t>
  </si>
  <si>
    <t>7. Mecanismos de seguimiento</t>
  </si>
  <si>
    <t>8. Presupuesto</t>
  </si>
  <si>
    <t xml:space="preserve">Indicadores de respuesta </t>
  </si>
  <si>
    <t>Reporte acumulado con Corte a 
30 Dic 2014</t>
  </si>
  <si>
    <t>Dciembre de 2014</t>
  </si>
  <si>
    <t>NIVEL CRITICO &lt;=0,65</t>
  </si>
  <si>
    <t>Sobrepasa programaciòn &gt;100%</t>
  </si>
  <si>
    <t>NIVEL SATISFACTORIO &gt;=0,8</t>
  </si>
  <si>
    <t>NIVEL ACEPTABLE &lt;=0,8 &gt;0,65</t>
  </si>
  <si>
    <t>Etiquetas de fila</t>
  </si>
  <si>
    <t>Total general</t>
  </si>
  <si>
    <t xml:space="preserve">Metas PAI por tipo de Indicador - 2014
</t>
  </si>
  <si>
    <t>Responsable Proceso</t>
  </si>
  <si>
    <t>SGM</t>
  </si>
  <si>
    <t>OAJ</t>
  </si>
  <si>
    <t>SSNA</t>
  </si>
  <si>
    <t>DIG</t>
  </si>
  <si>
    <t xml:space="preserve">COMPORTAMIENTO INDICADORES POR PROCESO AÑO 2014  </t>
  </si>
  <si>
    <t xml:space="preserve">ESTRATÉGICOS </t>
  </si>
  <si>
    <t xml:space="preserve">APOYO </t>
  </si>
  <si>
    <t>MISIONALES</t>
  </si>
  <si>
    <t>Tipo Proceso</t>
  </si>
  <si>
    <t>METAS PAI</t>
  </si>
  <si>
    <t>AVANCE</t>
  </si>
  <si>
    <t>consecutivo</t>
  </si>
  <si>
    <t>ESTADO SEMAFORO EFICACIA</t>
  </si>
  <si>
    <t>ESTADO SEMAFORO EFICIENCIA</t>
  </si>
  <si>
    <t>Anàlisis del resultado junio 20014</t>
  </si>
  <si>
    <t>Anàlisis del resultado dic 2014</t>
  </si>
  <si>
    <t>Resposable calculo</t>
  </si>
  <si>
    <t>mery</t>
  </si>
  <si>
    <t>Ana Linda</t>
  </si>
  <si>
    <t>Nery</t>
  </si>
  <si>
    <t>Ernesto</t>
  </si>
  <si>
    <t>Johana</t>
  </si>
  <si>
    <t>Marcela</t>
  </si>
  <si>
    <t>Nohora</t>
  </si>
  <si>
    <t xml:space="preserve">%  de las entidades territoriales y autoridades ambientales que reconocen e incorporan las áreas protegidas del Sistema de Paruqes Nacionales Naturales en al menos un (1) instrumento de planeación y ordenamiento. </t>
  </si>
  <si>
    <t>Número de planes de trabajo para gestión sectorial que incorporan y desarrollan  temas relacionados con la planificación y conservación integral del SPNN</t>
  </si>
  <si>
    <t>número de resguardos indigenas traslapados con las areas del SPNN con planes especiales de manejo suscritos y en implementacion.</t>
  </si>
  <si>
    <t>Número de comunidades de grupos étnicos que hacen uso regular o permanente de las areas del SPNN con acuerdos suscritos y en implementación</t>
  </si>
  <si>
    <t>% de los subsistemas regionales del SINAP identifican la estructura ecologica principal de su región, con las áreas del SPNN como nucleo.</t>
  </si>
  <si>
    <t>Número de Servicios ambientales con instrumentos para su valoración, negociación y reconocimiento ajustados e implementados en las áreas protegidas del sistema identificadas como potenciales a partir del diagnóstico realizado en 2011</t>
  </si>
  <si>
    <t>% de las áreas del SPNN con planes de contingencia para la gestión del riesgo generado por el ejercicio de la autoridad ambiental.</t>
  </si>
  <si>
    <t>Porcentaje de avane en el diseño e implementación del plan estratégico de seguridad para las áreas del Sistema de Parques Nacionales Naturales.</t>
  </si>
  <si>
    <t>% de los actores sociales e institucionales estratégicos participando en instancias operativas del SINAP.</t>
  </si>
  <si>
    <t>% de las areas protegidas del SINAP se encuentran en el registro único nacional de áreas protegidas RUNAP</t>
  </si>
  <si>
    <t>% de las Areas que implementan procesos educativos en lo formal e informal, en el marco de la Estrategia Nacional de Educación Ambiental</t>
  </si>
  <si>
    <t>% de avane de los Programas de manejo de valores objeto de conservación definidos para el sistema al nivel de especie,  adaptados e implementados en el SPNN</t>
  </si>
  <si>
    <t>% de especies invasoras priorizadas en el 2010, para el SPNN, con planes de accion que permitan disminuir la presion a los valores objetos de conservacion</t>
  </si>
  <si>
    <t>% de las áreas del sistema de PNN con planes de emergencia articulados con las instancias de coordinación correspondientes.</t>
  </si>
  <si>
    <t xml:space="preserve">% de los Planes de Contingencia que respondan a las amenazas priorizadas identificadas en las áreas del SPNN,  y articulados con las instancias de coordinación  correspondientes </t>
  </si>
  <si>
    <t>% de avance en la cualificación de las presiones por el aprovechamiento del recurso hidrico en las áreas protegidas que conforman el SPNN</t>
  </si>
  <si>
    <t>% de presiones para el SPNN, originadas por infracciones ambientales que son intervenidas en el ejercicio efectivo de la función sancionatoria y/o a través de procesos penales</t>
  </si>
  <si>
    <t>% de los  VOC definidos para el sistema cuentan con una línea base de informacion actualizada conforme a los ejercicios de planificacion para el manejo de las áreas y el sistema</t>
  </si>
  <si>
    <t>% de avance en la  Implementación,  de los programas de capacitación definidos en el Plan Institucional de Capacitación de la entidad</t>
  </si>
  <si>
    <t xml:space="preserve">% de avance en la implementación, de los programas de bienestar definidos en el Plan Institucional de bienestar social </t>
  </si>
  <si>
    <t xml:space="preserve">% de avance en la implementación del  sistema de planeación institucional </t>
  </si>
  <si>
    <t>% de la población que habita en las 6 ciudades capitales en donde se ubican las Direcciones Territoriales y el Nivel Central, informadas sobre el SPNN y los bienes y servicios ambientales del mismo, en el marco de la medición anual de medios</t>
  </si>
  <si>
    <t>Número de eventos de carácter internacional de alto nivel,  en los cuales se incide en términos de negociación, posicionando la gestion del SPNN</t>
  </si>
  <si>
    <t>número de áreas Protegidas del SPNN implementando procesos de comunicación comunitaria</t>
  </si>
  <si>
    <t xml:space="preserve"> Porcerntaje de disminución de la brecha financiera de acuerdo con el plan financiero de fuentes, y otros  recursos de la entidad </t>
  </si>
  <si>
    <t>Porcentaje de Productos/servicios No conformes detectados</t>
  </si>
  <si>
    <t>Porcentaje de contratos liquidados oportunamente.</t>
  </si>
  <si>
    <t xml:space="preserve">POA SINAP - 
El dato registrado en el mes de diciembre (10%),  no hay soporte de como lo calcularon
al tratar de buscar soporte en el dato de Junio encontre que el dato del mes de junio registrado no corresponde con el reportado en el POA (0). La meta de POA para este indicador esde 59% pero par el balance es de 50%.
No fue posible la comunicación con Hernan Yesid , se envio correo electronico solicitando la información </t>
  </si>
  <si>
    <t xml:space="preserve">Se contempla la información reportada por el POa SINAP para el mes de junio, para el mes de septiembre y diciembre no se registro información, se le sede la responsabilidad a la Oficina Asesora de Planeación. Por tratarse de un indicador tipo incremental se considera la información reportada en el 2013. Se solicitaron soportes a Marcela Tamayo quien manifestó tener información alusiva a Conpes, la comisión de Ordenamiento territorial (2013) y la Comisión colombiana del Oceano. se recibio por parte de ella:  1. Comisión Colombiana del Océano: adjunto el avance que se envió a la acción que tiene Parques a su cargo en el Plan de acción de la Política Nacional del Océano y de los Espacios Costeros.
2. Comité de Ordenamiento Territorial: te envío una ayuda de memoria y el documento final de LINEAMIENTOS PARA EL PROCESO DE ORDENAMIENTO TERRITORIAL DEPARTAMENTAL CONTENIDOS BÁSICOS que se adoptó en 2013 y en el que Parques a través de Gisela Paredes participó.
3. CONPES  Altillanura y CONPES Cauca: se adoptaron en enero de 2014, pero toda su formulación y gestión se realizó en 2013. adjunto los documentos CONPES Aprobados. 
Para solicitar información alusiva al comité de la AUNAP se intento comunicación con Juan bernal, y para el tema de Comisión de Ordenamiento Territorial a Gisela Paredes . Se enviaron correos electronicos solicitando soportes </t>
  </si>
  <si>
    <t>Es un indicador tipo incremental presenta meta de 9 para el año 2004 en el POA de SINAP que difiere con la meta del Balance metas PAI de 5, en el POA SINAP presenta cumplimiento desde el mes de marzo, sin embargo la unidad de medida es planes de trabajo  que corresponde con el indicador mas no con la meta PAI (Planes Sectoriales)</t>
  </si>
  <si>
    <t>Este es un indicador tipo incremental, se contemplan los lineamentos del 2012 pero no se perciben los del 2013 de acuerdo con los reportes trimestrales del POA 2014 se perciben 9 linemaientos mas, pero se desconoce la variable  instriumentos de politica y normativos necesarios  para calcular el indicado.
La unidad de medida y reporte del POA no es consistente con el resultado.</t>
  </si>
  <si>
    <t xml:space="preserve">La descripción que se realiza en el POA es el mismo con respecto al anterior indicador </t>
  </si>
  <si>
    <t>Se recibieron las evidencias consignadas en las hojas de gestión y en el informe de gestión para la vigencia 2014, donde se corrobora el conjunto de acciones desplegadas.  
Para la siguiente vigencia las acciones deben articularse de acuerdo con lo establecido en el nuevo decreto de Gobierno en Línea 2573 de dic 12/14, que establece los siguientes componentes: TIC para el Gobierno Abierno, TIC para la Gestión, TIC para los Servicios y Tic para la seguridad de tal forma que queden alineados a las actividades ordenadas en el nuevo manual GEL que se expedirá.</t>
  </si>
  <si>
    <t>El reporte presentado da cuenta de una revisión y aprobación del plan de contingencia estructurado en primera versión, en este orden de ideas se requiere la aprobación del documento total es decir el producto terminado.
Dado que el indicador es semestral deben reportar los avances obtenidos durante el tercer y cuarto trimestre.
Faltan evidencias: corresponden a los Oficio o comunicación firmada por el Jefe de la Oficina de Gestion del Riesgo aprobando el documento estructurado</t>
  </si>
  <si>
    <t>No se evidencia el entregable de la matriz de identificación de riesgos, ni tampoco el plan de seguridad diseñado para poder validar el dato.
Requiere suscribir Plan de Mejoramiento</t>
  </si>
  <si>
    <t>Por favor indicar el enlace de la intranet en el que se publico el documento de Programa de Conservación para el Oso Andino (segun hoja metodológica modificada)
Asi mismo en el  avance descriptivo se menciona que ya se tienen los documentos para el frilejon, la tortuga charapa y la danta de montaña, estos documentos deben ser subidos a la intranet previo a su implementacion segun hoja metodológica..
Se alerta el incumplimiento de este indicador.
Las evidencias de los indicadores del GPM las estaran subiendo la proxima semana.</t>
  </si>
  <si>
    <t>Teniendo en cuenta hasta la fecha se esta levantando información para To,, se alerta del posible incumplimiento de la meta establecida para 2019 ya que teniendo en cuenta la metodología a seguir según la Hoja Metodológica, para 2019 no se podra establecer que la poblacion de oso andino se manetiene estable en cuanto a tamaño y distribución en PNN.
 Se recomiendo revisar el diseño de un plan de mejoramiento que presente las acciones que permitirán alcanzar la meta.</t>
  </si>
  <si>
    <t>Los datos reportados dan cuenta de la implementación del plan de acción diseñado para las dos especies invasoras. Falta evidencia del 100% de avance.</t>
  </si>
  <si>
    <t>Se remitio al Grupo de Planeación de Manejo un memorando con la retroalimentación del POA del II trimestre de 2014, con respecto al  indicador: “% de las áreas del sistema de PNN con planes de emergencia articulados con las instancias de coordinación correspondientes.” Se presentan las siguientes observaciones:
La meta es de 45% sin embargo la meta de los planes de contingencia es del 100%, por lo tanto se requiere unificar al 100% teniendo en cuenta que son un solo documento y que se aprueban este año con los planes de manejo (tener en cuenta que se requieren socializar).
Se requiere justificación de por qué no se reconocen los datos recopilados por las DT para medir el indicador a través del reporte a POA; 
El Grupo de Planeación del Manejo con el orfeo 20152200000023 del 2 de enero de 2015 informa lo siguiente:
En la hoja metodológica del indicador “Porcentaje de áreas del SPNN con planes de emergencia articulados con las instancias de coordinación correspondientes”, se establece que “Se entenderá como cumplida la meta del indicador cuando se cuente con el Plan de Emergencias y Contingencias aprobado mediante concepto técnico del Nivel Central y se realice al menos una acción de socialización con los Consejos Territoriales de Gestión del Riesgo”. 
El GPM suscribió Plan de mejoramiento para este indicador el cual tiene fecha de cumplimiento al 30 de junio de 2015.
Falta que el GPM anexe las evidencias</t>
  </si>
  <si>
    <t>Se remitio al Grupo de Planeación de Manejo un memorando con la retroalimentación del POA del II trimestre de 2014, con respecto al  indicador: “ Para el indicador: “Porcentaje de los planes de contingencia que responden a las amenazas priori-zadas identificadas en las áreas del SPNN y articulados con las instancias de coordinación co-rrespondientes”, Se requiere justificación de por qué no se reconocen los datos recopilados por las DT para medir el indicador  a través del reporte a POA. Se presentan las siguientes observaciones:
La meta es de 45% sin embargo la meta de los planes de contingencia es del 100%, por lo tanto se requiere unificar al 100% teniendo en cuenta que son un solo documento y que se aprueban este año con los planes de manejo (tener en cuenta que se requieren socializar).
Se requiere justificación de por qué no se reconocen los datos recopilados por las DT para medir el indicador a través del reporte a POA; por parte del Grupo de Planeación del Manejo con el orfeo 20152200000023 del 2 de enero de 2015 informa lo siguiente:
En la hoja metodológica del indicador "Planes de Contingencia que respondan a cada una de las amenazas identificadas en las áreas del SPNN,  en marcha, articulados con los Comités Locales y Regionales de Prevencion y Atencion de Desastres. (CLOPAD´s y CREPAD´s) y  que cuentan con la dotación para actuar como primer respondiente" Es importante mencionar, que algunas áreas reportan cumplimiento de la meta refiriéndose a los planes de contingencia que trabajaron antes de 2012, cuya vigencia era de un año y que socializaron en su momento con los Clopad o Crepad, pero de lo cual no hay evidencia en el nivel central.  
El GPM suscribió Plan de mejoramiento para este indicador el cual tiene fecha de cumplimiento al 30 de junio de 2015.
Falta que el GPM anexe las evidencias</t>
  </si>
  <si>
    <t>En el avance descriptivo se debe aclarar el To , teniendo en cuenta lo conversado con los responsables de l indicador en la SGM , To inicia en el 2012 año en el que se iniciaron procesos de restauración y los biomas priorizados se evidencian dentro de la guia de restauración. se recomienda que esta informacion quede incluida en el avance descriptivo y qe se anexe la Guia de Restauración en la carpeta de evidencias. 
 Se incumple la meta para el 2014 teniendo en cuenta que la metodología establecida en la Hoja metodologíca solamente permite evidenciar la recuperacion de los ecosistemas cinco años despues del inicio del proceso de restauración, Sin embargo para el 2019 es posible que se tengan resultados de todos los procesos de restauració que se estan llevando acabo.
 Se debe anexar la evidencia de la cartografia de las cobreturas para To de cada proceso de restauración que se esta llevando a cabo, asi como la guía de restaurancion en la que se establecieron los biomas priorizados para ser intervenidos.</t>
  </si>
  <si>
    <t>Se reitera lo solicitado en el balance realizado en junio referente a :"confirmar cuantas AP suman para el reporte de 2013, pues según el seguimeinto descriptivo solo relaciona a Sanquianga y Gorgona en 2013. Y si habrìa reporte para 2010 a 2012".
 Asi mismo se solcita anexar los medios de verificación 
 -Documento resumen del proceso de ordenamiento.
 -en la carpeta de evidencias se oberva las actas realizadas con los diferentes actores mas no se observan Actas de reuniones de seguimiento con los responsables del tema en las áreas protegidas y las Direcciones Territoriales tal como fue establecido en la Hoja Metodológica</t>
  </si>
  <si>
    <t xml:space="preserve">No se entrega el calculo del indicador según la fórmula del indicador en la Hoja Metodológica. </t>
  </si>
  <si>
    <t>Se solicita anexar al evidencia de las 4 ap que se reportan que actualemente estan implementando los ejercicios de planificación y ordenamiento del ecoturismo: Plan de manejo de cada ap y los documentos anexos derivados del ejercicio de planificación del ecoturismo.
 Se alerta que esta meta no fue cumplida para 2014</t>
  </si>
  <si>
    <t>Se menciona que en 2013 se seleccionaron los 15 vos de sistema, sin emabrgo en el reporte descriptivo solo se mencionan 12 por favor aclarar cuales son los tres que hacen falta para completar los 15.: • Oso de anteojos, • Danta de montaña, • Tortuga charapa, •Ecosistemas que conforman la conectividad Andino amazónica, • Manglares pacífico y Caribe, • Corales Pacifico, • Caimán Aguja Caribe (Crocodylus acutus), • Tribu Espeletia Cordillera Oriental, • Cuencas de drenaje andino orinocense, • Ecosistemas priorizados (cuenta como uno solo), 
 • Especies pesqueras de interés comercial para pacífico y caribe (3), • Recurso hidrobiológico pacifico (2)
 Se reporta que se tiene información secundaria consolidada de 15 vocs se reitira lo mencionado anteriormente solo se reportan 12 
 Se reporta que los 15 VOC de sistema cuentan con diseños de monitoreo sin embargo en el avance descriptivo solo se mencionan 12
 Segun el reporte descriptivo 8 VOC de sistema seleccionados tiene documento de línea base: - Frailejones, - Oso, - Charapa, - Ecosistemas priorizados, - Ecosistemas que conforman la conectividad andinoamazónica, - Recurso hidrobiológico ( tortuga), - Especies de interés comercial (3sp), - Corales y manglares.
 No hay coherencia con el calculo del indicador y el avance descriptivo de la meta ya que para realizar el claculo se tomo 15 VOC como dato para las cuatro primeras variables y en avance descriptivo solo se mencionan 12 para estas variables, asi mismo en el cálculo del indicador par ala variable de linea base se calcula con 11 voc y en alvance descripotivo solo se reportan 8, por favor aclarar estos datos con el fin de tener la información real del indicador.
 Asi mismo se solicita anexar los medios de verificación segun hoja metodológica.
 Se alerta el incumplimiento de la meta</t>
  </si>
  <si>
    <t>Se verificó con el Grupo de Gestión Humana y para el 2014 en el segundo semestre se presentó documento técnico para solicitud de nuevos cargos al DAF de acuerdo a los oficios  No. 20144400052051 de fecha 2014-09-03 mediante el cual solicitan la aprobación de 22 cargos, oficio  No. 20144400061041 de fecha 2014-10-08, donde se solicita la creación ya no de 22 cargos si no de 13 cargos  y el oficio  No. 20144400079911 de fecha 2014-12-23donde solicitan la aprobación de 5 cargos mas, para un total de 18 cargos solicitados (13+5), por lo tanto el porcentaje de avance es del 74% y no 0% como aparece en el POA. 
Se incorpora anexo de cálculo a diciembre 31 de 2014, se cuenta con las siguientes evidencias: documento técnico el cual incluye las variables definidas en el indicador quedando pendiente la aprobación por parte de la entidad competente.</t>
  </si>
  <si>
    <t xml:space="preserve">Se recibe anexo de cálculo de los cuatro trimestres. Se sugiere revisar el nombre del indicador ya que el mismo habla de "Porcentaje de  avance en la implementación de los programas de capacitación definidos en el Plan Institucional de Capacitación de la entidad" y las variables incluyen dependencias participantes para mirar la cobertura e impacto, el cual no se ve reflejado en el nombre del indicador.
En cuanto a evidencias se tiene:  informe de gestión 2014 el cual incorpora el tema capacitación y el Plan Institucional de Capacitación, 2014-2014 (este último no es claro ya que no se ve con claridad las temáticas relacionadas en la hoja de cálculo).
 Es importante ampliar el análisis del resultado del indicador teniendo en cuenta las variables establecidas en la hoja metodológica, para revisar el tema de la ejecución de los programas Vs la cobertura realizada por dependencia. </t>
  </si>
  <si>
    <t>Se recibe anexo de cálculo del segundo semestre. El cálculo del indicador no responde a la formula del mismo: Numero de actividades ejecutadas/número de actividades programadas, por lo tanto se debe revisar, igualmente con el nombre del indicador ya que el cálculo incorpora una variable de cobertura en las dependencias el cual no se ve reflejado en el nombre del indicador.
En cuanto a evidencias se tiene el plan de bienestar social e incentivos 2014 y el informe de gestión 2014.
Se cuenta con plan de mejoramiento de este indicador cuya acción correctiva es "Coordinar con la Oficina Asesora de Planeacion ajuste al indicador de bienestar para que el mismo refleje la gestión efectivamente realizada", cuya fecha venció el 18/02/2015</t>
  </si>
  <si>
    <t>Se espera que para el 2015 la SGM culmine los planes de manejo pendientes de concepto técnico (8)  al término de la vigencia 
Las evidencias relacionadas con la documentación  del SGI, del Plan de mejoramiento, matriz de riesgo y demás procesos están publicadas en el portal Institucional. En relación con SUIFP, fu econsultada y se encuentra disponible en el portal del DNP.
En relación con los AEMAPS, las evidencias están consignadas en el POA de la SGM para el 2014.</t>
  </si>
  <si>
    <t>Los datos reportados en forma trimestral  solo dan cuenta de la gestión de envío de notas y boletines de prensa a los medios de comunicación local regional y nacional. 
No se aportan los datos estadísticos poblacionales requeridos para el cálculo del indicador.
No se aportaron evidencias</t>
  </si>
  <si>
    <t>las Áreas Protegidas con grupos de líderes de comunicación comunitaria:
 PNN Nevados, El Cocuy, Pisba, Corales del Rosario,Sierra Nevada de Santa Marta, Las Orquídeas, Farallones de Cali, Gorgona  SFF Otún Quimbaya, Guanenta Alto Río Fonce, Los Colorados, Orito Ingi Ande, Los Flamencos
 Vía Parque Isla de Salamanca.
 No se realizó registro en el % de avance de la meta.
 No se levantaron las actas de los talleres donde se conforme el colectivo comunitario.</t>
  </si>
  <si>
    <t>Los datos consolidados en la encuesta virtual aplicada entre 3/4/14 y el 8/5/14 (compuesta por 38 preguntas), no dan cuenta de los datos requeridos en las variables del indicador. (Número de funcionarios y contratistas que tengan cuenta de correo) Estos se obtienen 
directamente del servidor web de la herramienta de administración del google apps.
El numero de funcionarios y contratistas en el 2014 fue de 1588 y el número de correos habilitados fue de 562.
Realizado el cálculo del indicador con las variables descritas el resultado del indicador para el 2014 es de 35.39%</t>
  </si>
  <si>
    <t>En el segundo semestre del 2014 se implementó la estrategia de comunicación comunitaria en los PNN : Nevados, El Cocuy, Pisba, Sierra Nevada de Santa Marta, Gorgona, Corales del Rosario,Las Orquídeas,Farallones de Cali, SFF Otún Quimbaya, Guanenta Alto Río Fonce, Los Colorados, Orito Ingi Ande, Los Flamencos, Vía Parque Isla de Salamanca y se realizaron actividades en ## de áreas protegidas en las cuales, los líderes de comunicación tuvieron la oportunidad de recibir taller de televisión, radio y redacción para poder elaborar piezas de divulgación que se encuentran a apoyando el posicionamiento de Parques Nacionales Naturales a nivel local.</t>
  </si>
  <si>
    <t>Recursos propios 2014. 
 $6.668.800.000   
Recursos gestionados por SSNA: $4.045.476.000</t>
  </si>
  <si>
    <t xml:space="preserve">Este indicador cuenta con plan de mejoramiento </t>
  </si>
  <si>
    <t>Se debe solicitar cambio de periodicidad de la hoja metodológica pues aparece trimestral y el reporte lo están haciendo semestral.
Pendiente solicitar el reporte del segundo semestre</t>
  </si>
  <si>
    <t xml:space="preserve">Este indicador no se viene calculando de acuerdo a la periodicidad establecida en la hoja metodologica, y no hay un buen análisis de resultados </t>
  </si>
  <si>
    <t>Observaciones sobre POA 2014 (Diciembre)</t>
  </si>
  <si>
    <t>Se apoyaron a nivel de cada uno de sus departamentos fueron: Amazonia, Caribe, Pacífico y Orinoquia. Este apoyo incluyo la socialización de los elementos técnicos asociados al tema de áreasprotegidas en el marco de la formulación de las directrices departamentales de ordenamiento territorial, las cuales se desarrollaran en el año 2015 cuando estos departamentos complementen estos ejercicios.</t>
  </si>
  <si>
    <t>A partir de la delegación en el marco del Comité Técnico del CONPES Macizo se aportaron elementos estratégicos que apuntaran a la definición de los ejes problemáticos con miras a fortalecer los objetivos generales y espcíficos del CONPES ejercicio que se desarrollo en el marco de un Comité Técnico y se entrego la matriz de plan de acción del CONPES con el acompañamiento de la Oficina Asesora de Planeación que definen las acciones que desde parques en terminos de la administración de las áreas protegidas del sistema y como coordinación de SINAP se proponene. El proceso sigue en construcción.        
Al evaluar la gestión de la dirección y dependencias de PNN en las diferentes instancias de Política  con el fin de lograr la inclusión y el desarrollo  de temas de  planificación y conservación en el SPNN, el GGIS incidiò en:
-La Comisión Colombiana del Océano.
-El Comité de la AUNAP.
-Consejo Nacional de Política Económica y Social 
-Ministerio de Ambiente (polìticas adoptadas)</t>
  </si>
  <si>
    <t>Para el cumplimiento de esta meta, Parques Nacionales participa permanentemente en las Agendas Ambientales Interministeriales que coordina el Ministerio de Ambiente y Desarrollo Sostenible – MADS con los sectores minero energético y de infraestructura, sectores denominados “locomotoras de crecimiento”. Se han adelantado Planes de Trabajo desde la gestión pública (Ministerios y Agencias del Estado) y privada (empresas y gremios). De igual forma, se cuenta con un Plan de trabajo con la Autoridad Nacional de Licencias Ambientales - ANLA, entidad que regula la actividad económica de dichas “locomotoras”.
Mineria e Hidrocarburos:  PNN se articuló con ANDI para integrar la iniciativa Biodiversidad y Desarrollo en la la cual se busca generar alianzas para que los operadores apoyen iniciativas de conservación con inversiones obligatorias y voluntarias.  El trabajo iniciará en cuencas priorizadas, para las cuales PNN hizo sus aportes en relación a posibnles líneas de conservación que pueden ser apoyadas.
Energía:  PNN se encuentra en proceso de socialización de diferentes temas de conservacion con ACOLGEN con lo cual se busca generar alianzas de trabajo conjunto.
Hidrocarburos:  se continúa con el trabajo que se viene adelantando con Ecopetrol, Oleoducto Bicentenario, Pacific Rubiales y TGI.</t>
  </si>
  <si>
    <t>POA OAJ (10)  Los lineamientos Institucionales comprenden las directrices generales de la Entidad respecto a un asunto determinado de la Institución y que se constituyen en los documentos técnicos y temáticos Marco, que orientarán el diseño y la ejecución de las estrategias y proyectos de la entidad, los cuales dan respuesta a los objetivos y metas trazadas tanto en la planeación estratégica de Parques Nacionales Naturales, en todos los niveles, como en las competencias dadas en el marco de las funciones establecidas para la entidad. Durante el  2014 se adoptó el siguientes  lineamiento:
Resolución No. 031 de 2014 Modifica RESOLUCIÓN No. 245 de 2012
Circular 20141000000044 de 2014
Resolución No. 064 de 2014, modifica parcialmente la Resolución No. 0388 de 2012
Resolución No. 0055 de 2014, se designa un representante por la alta dirección para el sistema integrado de gestión.
Resolución No.135 de 2014, Por medio de la cual se adiciona y modifica la Resolución No. 288 de 2013, se reglamenta las actividades ecoturísticas, actividades y horarios la prohibición de entrada de equinos y la tarifa del ingreso al área.
Resolución 300 de 2014 por la cual se regula la actividad activadad ecoturistica de Caño Cristales PNN la Macarena.
Resolución No. 410 de 2014 por la cual se adopta el protocolo de re introducción del Caimán Llanero.
Resolución No. 438, por medio de la cual se cierra del PNN Gorgona.
Resolución No. 490 por medio de la cuals e cierra temporalmente la sede administrativa de Puinawai</t>
  </si>
  <si>
    <t>POA OAJ (5)  Los lineamientos Institucionales comprenden las directrices generales de la Entidad respecto a un asunto determinado de la Institución y que se constituyen en los documentos técnicos y temáticos Marco, que orientarán el diseño y la ejecución de las estrategias y proyectos de la entidad, los cuales dan respuesta a los objetivos y metas trazadas tanto en la planeación estratégica de Parques Nacionales Naturales, en todos los niveles, como en las competencias dadas en el marco de las funciones establecidas para la entidad. En el cuarto trimestre de  2014 se adoptó el siguientes  lineamiento:</t>
  </si>
  <si>
    <t xml:space="preserve">Resolución No. 410 de 2014 por la cual se adopta el protocolo de re introducción del Caimán Llanero. </t>
  </si>
  <si>
    <t>Resolución No. 438, por medio de la cual se cierra del PNN Gorgona.</t>
  </si>
  <si>
    <t>Resolución No. 490 por medio de la cual e cierra temporalmente la sede administrativa de Puinawai</t>
  </si>
  <si>
    <t>• Se hace la renovación del contrato con Google APP para garantizar el servicio de correo electrónico de la entidad, en este contrato se mantienen las 610 licencias que posee la entidad de las cuales 120 tienen el servicio de recuperación de información.
Subsistemas de Areas Protegidas (Regionales y Temáticas), Memorando de Entendimiento (Mesas Temáticas, Comité Coordinador), CONAP.</t>
  </si>
  <si>
    <t>Subsistemas Regionales: SIRAPs Caribe, Pacifico, Andes Occidentales, Andes Orientales, Amazonía, Orinoquia.Subsistemas Temáticos: Eje Cafetero, Macizo Colombiano, SIDAP Antioquia, Quindio, Risaralda, SAMP.</t>
  </si>
  <si>
    <t>El RUNAP (corte 23 de septiembre) reportaba 750 áreas del SINAP inscritas, correspondientes a 57 áreas del SPNN, 52 reservas forestales protectoras nacionales, 176 áreas protegidas regionales y 307 reservas de la sociedad civil. Estas áreas en conjunto representan una extensión de 16.651.549,6 Has del territorio nacional.</t>
  </si>
  <si>
    <t>• No hay reporte del IV trimestre. Grupo SINAP
No hay descripcion</t>
  </si>
  <si>
    <t xml:space="preserve">Al cierre del año 2014, se aplicó la herramienta de seguimiento a la implementación de las acciones de educación ambiental en las AP, la cual fue respondida por 44 parques. Una vez realizado el análisis de la información enviada de acuerdo con lo establecido en la hoja metodológica del indicador se estableció que 38 de ellas se encuentran realizando acciones en las dos líneas de trabajo establecidas: valoración social de la AP y educación para la participación. Es probable que este resultado sea mayor, teniendo en cuenta que la totalidad de los parques no diligenciaron la encuesta.
A partir de los resultados consolidados, se encuentra que los procesos educativos se encuentran dirigidos a promover el conocimiento y valoración de las áreas protegidas tanto entre los actores que se encuentran relacionados territorialmente con ellas, como aquellos que no. Estos procesos educativos involucran actividades como talleres y charlas dirigidos a distintos públicos, participación en eventos orientados a públicos masivos y la utilización de medios de comunicación para la difusión de mensajes relacionados con la conservación. 
De acuerdo con lo anterior, en la revisión de los procesos educativos para la sensibilización y la concienciación se encontró que para el año 2014, el mayor peso lo tienen los talleres, las charlas, las capacitaciones y la participación en eventos. 
Por otra parte, se avanóò en la construcción de los planes de intepretación de los PNN El Cocuy, Tayrona, SFF Iguque, ANU Estoraques, PNN Macarena, PNN Utria, los cuales se encuentran en diferente estado de desarrollo teniendo en cuenta los avances que estos parques hicieron en el ordenamiento de la actividad ecoturística. </t>
  </si>
  <si>
    <t>• Personas Capacitadas 13 en manejo general de radios.
1 Estudio Escala Nacional
Terminos de Referencia y formatos para recopilación de autorizaciones para el uso de información de portafolios a diferentes escalas de gestión.</t>
  </si>
  <si>
    <t>Se incrementó una unidad por la ampliación del PNN Chiribiquete. (140)
Corales de Profundida no incluye nuevas unidades, incrementa la meta de tres unidades.</t>
  </si>
  <si>
    <t>Durante el 2014 se construyó participativamente los 4 Programas de Conservación, para lo que se tuvo los siguientes resultados:
 1. Oso Andino: 
 - El Oso Andino fue priorizado como especie VOC de Sistema para 4 Direcciones Territoriales DTAN, DTAO, DTP y DTOR.
 - Se cuenta con un Documento del Programa de Conservación elaborado conjuntamente con WCS y las Direcciones Territoriales Andes Nororientales y Andes Occidentales y el PNN Chingaza.
  - Se participó en el comité del Sistema Regional de Áreas protegidas de Andes Nororientales donde se expuso frente a los actores del SIRAP, la importancia de articular esfuerzos en torno a la conservación de la especie, los avances en el monitoreo de la especie y en la construcción del programa de Conservación. Como resultado el comité del SIRAP Andes Nororientales se priorizo la especie y se comprometio a establecer un plan de trabajo.
 - En el marco de este Programa de Conservación se realizó con el apoyo del Grupo de Sistemas de Información Geográfica, un análisis piloto de probabilidad de conectividad para la Cordillera Oriental. A partir de este piloto se viene trabajando en el análisis de conectividad para la especie a escala nacional. 
 - Se elaboró un perfil de proyecto el cual se ha venido gestionando con ECOPETROL a través de la Oficina de Cooperación y con el apoyo de WCS. Se incluyeron en la propuesta 6 PNN, de los cuales se priorizaron 3 PNN de la DT Andes Occidentales para la primera etapa del Proyecto y los restantes de la DT Andes Nororientales para la segunda etapa. 
 - Se ha trabajo articuladamente con el equipo de monitoreo para el ajuste del manual de monitoreo de oso andino, a través de la experiencia piloto en el PNN Chingaza. 
 - En el PNN Chingaza con el apoyo del GPM se inicio la etapa de implementación del Programa regional para la conservación del Oso andino en el Macizo de Chingaza y su área de influencia, con la participación de las Corporaciones, el acueducto y ONGs. 
 - En el mes de Octubre se realizó un taller para la construcción conjunta y socialización de avances del programa de conservación. En el taller participaron los profesionales de investigación y monitoreo de la DTAO y DTAN, profesionales del PNN Chingaza y PNN Pisba e integrantes del Grupo de Planeación y Manejo y Comunicaciones de Nivel Central. 
 2. Frailejones (Espeletiinae): 
 -Los frailejones han sido priorizados como VOC de sistema en la DT Andes Nororientales. 
 - Se apoyó las acciones realizadas en el marco del Programa Nacional para la Evaluación del Estado y Afectación de Frailejones (Convenio de Cooperación Interinstitucional suscrito entre PNN y las Universidades Javeriana, Jorge Tadeo Lozano, la Sociedad Colombiana de Entomología y Patrimonio Natural Fondo para la Biodiversidad y Áreas Protegidas). Para este año, se priorizaron en el marco del convenio en mención acciones en el PNN Chingaza y Cocuy.
 - En el PNN Cocuy se realizó un taller para evaluar los avances en las investigaciones relacionadas con los problemas fitosanitarios y con la participación de la DT Andes Nororientales y las diferentes áreas, se construyó conjuntamente el modelo conceptual del Programa de Conservación. 
  - Se realizó un taller de construcción del Programa de Conservación en la ciudad de Bucaramanga, donde se evaluo el modelo conceptual construido por las áreas y se discutieron cada uno de los componentes del Programa. 
 - En el mes de Octubre se realizó un taller para la construcción conjunta y socialización de avances del programa de conservación. 
 -Se cuenta con Documento del Programa de conservación. 
 3. Tortuga charapa (Podocnemis expansa): 
  - La DT Amazonia priorizo la tortuga charapa como especie VOC de sistema. Se definió que en el PNN Cahuinarí se realizará en los próximos años las actividades piloto para la conservación de esta especie y su monitoreo. 
  - Actualmente, el programa tiene un documento con objetivos y líneas de acción definidas concertadas con la DT Amazonia y el PNN Cahuinarí. 
 - Se cuenta con un perfil de proyecto estructurado con acciones priorizadas dirigidos a la gestión de recursos. 
 - Esta especie fue priorizada en el convenio de apoyo técnico científico con WCS. Este aliado estratégico es líder en la conservación de esta especie en la región y mediante ellos se ha articulado los procesos del PNN Cahuinarí con los avances en áreas protegidas de Brasil. WCS apoyo una salida de campo al PNN Cahuinarí para evaluar las amenazas y las condiciones de implementación de acciones de monitoreo y conservación. Además, se cuenta con una propuesta metodológica de monitoreo para la especie. 
 4. Danta de montaña (Tapirus pinchaque)
 - Se trabajó a lo largo del año en la construcción de la línea base y antecedentes de conservación de esta especie.
 - En el mes de octubre se realizó un taller para la construcción conjunta y socialización de avances del programa de conservación. 
 - Se tiene un documento del programa de conservación.</t>
  </si>
  <si>
    <t>Aunque para el presente año, no se tiene programado meta, a continuación se reportan los avances obtenidos:
 A través del PNN Chingaza con el apoyo del Grupo de Planeación y Manejo (Monitoreo y Vida Silvestre) se lidero la construcción del Programa de Conservación del Oso Andino para el Macizo de Chingaza y su área de influencia. Este Programa regional es una experiencia piloto para todo el país dirigido a articular entidades como PNN (Chingaza, Sumapaz), Corporaciones Autónomas Regionales (CAR, CORPOGUAVIO), Organizaciones sin Ánimo de lucro (WCS, Fundación Wii, Bioandina, Acopazoa) y la Empresa de acueducto y Alcantarillado de Bogotá. Para la construcción del programa se realizaron múltiples reuniones y salidas de campo donde se abordaron cada uno de los componentes del programa de conservación. 
 Por otra parte, en el PNN Chingaza se implementó con el apoyo del Grupo de Planeación y Manejo el segundo monitoreo de ocupación de Oso Andino después de 4 años. Ya que el equipo del PNN Chingaza cambio respecto al primer monitoreo, se gestionaron e impartieron junto a WCS capacitaciones sobre las técnicas de monitoreo.
 En el marco del monitoreo del PNN Chingaza se realizó una capacitación practica a integrantes de los equipos de los Parques Tamá, Pisba, Guanenta, y Cocuy. Éstas áreas protegidas tienen a excepción de Cocuy, priorizado como VOC el Oso Andino y planean a corto plazo sumarse al monitoreo de la especie.</t>
  </si>
  <si>
    <t>POA OAJ (396)  Ruta de saneamiento  en términos de realizar los estudios de títulos respectivos el  número de predios ascienden a un total de 2758 de 29 áreas protegidas del Sistema de PNN, resultado dado con ocasión de la suscripción del convenio No. 022 de 2011.
Se anexa la matriz del indicador de predios en la cual se relaciona 396 predios.</t>
  </si>
  <si>
    <t>Actualmente, se cuenta con un Plan de Acción en implementación para el control de dos especies invasoras:
 a) Pez león (Pterois volitans) en el Caribe Colombiano 
 b) Matandrea (Hedychium coronarium) en el Santuario de Fauna y Flora Otún Quimbaya.      
Respecto al pez león se ha articulado el proceso con el Ministerio de Ambiente y Desarrollo Sostenible para la socialización del plan de acción para el control de Pez león. Adicional, se participo en la socialización llevada a cabo por el Ministerio en la ciudad de Cartagena. 
Para las áreas que realizan acciones para el control del pez león el avance es el siguiente:
1) PNN Corales del Rosario: Se realizaron seis (6) jornadas de extracción de Pez León, una de ellas en el marco del torneo comunitario en San Bernardo.  El día 3 de noviembre de 2014 se realizó una charla informativa sobre el Pez León, incluyendo una capacitación a los pescadores de isla Múcura (archipiélago de San Bernardo), para la realización del torneo contemplado dentro del "Encuentro comunitario para la conservación de especies marinas amenazadas".                                                             
2) PNN Old Providence: Se realizaron tres jornadas de extracción del pez león con la captura de 25 ejemplares. 
3) PNN Tayrona: Se cuenta con una propuesta para captura de Pez Leon, empleando NASAS de Mersales, dado que estas actuan autonomamente a altas profundidades.</t>
  </si>
  <si>
    <t>Durante el año se aprobaron mediante concepto técnico 10 planes de emergencia y Contingencias (PNN Las Hermosas, PNN Tatamá, PNN Guanenta Alto Rio Fonce, PNN Los Katios, PNN Serranía de los Yariguies, PNN Munchique, PNN Tuparro, PNN Tinigua, PNN Selva de Florencia y SFF Malpelo), solo cuatro de ellos (Las Hermosas, Tatama, Los Katios y Munchique) han iniciado el proceso de socialización del documento con instancias del Sistema Nacional de Gestión del Riesgo y han remitido la evidencia al nivel central.</t>
  </si>
  <si>
    <t>Dentro del ejercicio de retroalimentación de los planes de emergencia y contingencias, se han hecho observaciones especificas sobre los planes de contingencia desarrollados y se ha corroborado la incorporación de la información contenida en los planes de contingencia que habían trabajado las áreas en años anteriores bajo la orientación de la Oficina de Coordinación de Territoriales (hoy Oficina de Gestión del Riesgo).
Los planes de emergencia y contingencia aprobados  incluyen los siguientes planes de contingencia:
PNN Tatamá: Incendios de cobertura vegetal, remoción en masa
PNN Las Hermosas: Incendios de cobertura vegetal, remoción en masa
PNN Selva de Florencia: remoción en masa
PNN Guanenta: Incendios de cobertura vegetal
PNN Serranía de los Yariguíes: Incendios de cobertura vegetal, remoción en masa
PNN Los Katíos: incendios de cobertura vegetal e inundaciones
PNN Munchique: Incendios de cobertura vegetal
SFF Malpelo: Sismos
PNN Tuparro: Incendios de cobertura vegetal, tormenta eléctrica, vendaval
PNN Tinigua: Incendios de cobertura vegetal</t>
  </si>
  <si>
    <t>Otros 36 Parques tienen ya una primera versión del documento y se encuentran en proceso de ajuste y consolidación (SFF Isla Corota, PNN CVDJC, PNN Orquídeas, PNN Cueva de los Guacharos, PNN Otún Quimbaya, PNN Nevado del Huila, PNN Puracé, SFF Galeras, PNN Nevados, PNN SNSM, SFF Flamencos, PNN Macuira, SFF Colorados, VP Isla de Salamanca, PNN CGSM, PNN Tayrona, PNN Paramillo, PNN CRSYSB, Corchal MH, Old Providence, PNN Catatumbo, PNN Tamá, SFF Iguaque, PNN Cocuy, PNN Pisba, ANU Estoraques, SFF Orito Ingi Ande, PNN Serranía de los Churumbelos, PNN Chiribiquete, PNN Amacayacu, PNN Macarena, PNN Cordillera de los Picachos, PNN Chingaza, PNN Farallones, PNN Utría, PNN Gorgona).</t>
  </si>
  <si>
    <t>De acuerdo a lo establecido en la hoja metodológica del indicador, las áreas protegidas que han adelantado acciones de manejo conjuntas con los demás actores involucrados en el proceso de ordenamiento de los recursos hidrobiológicos y pesqueros, son:
 -PNN Uramba – Bahía Málaga: Se dio inicio al proceso de ordenamiento pesquero del área Málaga – Buenaventura, área de influencia del AP, el cual ha contado con la participación de entidades como AUNAP, CVC, Secretaría de Agricultura de Buenaventura, SENA, DIMAR, Armada, consejos comunitarios costeros del Valle del Cauca y ONGs, en cuyas reuniones se han presentado los avances logrados por parte de las comunidades en este aspecto y quienes llaman la atención para que se establezca una instancia de ordenamiento pesquero regional y la realización de acciones reales y efectivas que permitan dicho logro. En el marco de dicho proceso, PNN y las comunidades que hacen parte del Esquema de Manejo Conjunto han venido trabajando para el establecimiento de una mesa de Pesca Local que permita aportar en el proceso de ordenamiento de la región. Por otra parte, entre las áreas protegidas que adelantan acciones de manejo en el marco de procesos de ordenamiento de recursos hidrobiológicos y pesqueros dirigidos a disminuir la presión por pesca y a regular el uso en las áreas de influencia se encuentra: SFF Los Flamencos, Vía Parque Isla de Salamanca (VIPIS), PNN Los Corales del Rosario y San Bernardo, PNN Old Providence McBean Lagoon y PNN Tayrona: Se llevó a cabo el estudio de evaluación del efecto desborde en AMP para las especies de Lutjanus synagris, Cittarium pica y Mugil liza, cuyos resultados permitieron sintetizar los primeros marcadores genéticos para estudiar el estado genético de las poblaciones. Por otra parte, con éstas áreas se tuvo el siguiente avance: -VIPIS: Concertación y dialogo con pescadores para un adecuado manejo de RHB, (Almeja (Polymesoda solida), así como establecimiento de recomendaciones ante la AUNAP para la protección de dicho recurso en el comité técnico institucional, en sentido de no establecer cuotas de pesca para el 2015. -PNNCRSB: En asocio con el proyecto de la UE, se ha trabajado en el establecimiento de acuerdos de uso y aprovechamiento de RHB por parte de la comunidad de Orika. - SF Flamencos: En el marco de la iniciativa “Desarrollo del ecoturismo en el Santuario de Fauna y Flora Los Flamencos y sus alrededores para la reconversión productiva de un grupo de pescadores de camarones - La Guajira” se ha trabajado con la Fundación Lago y Mar “Funlamar”, la cual ha capacitado administrativa y técnicamente para el desarrollo y prestación de servicios de ecoturismo a las comunidades de pescadores. -PNN Tayrona: Formulación del proyecto “Senderismo y paseos en botes con fondo de cristal en las playas del Parque Nacional Natural Tayrona, para la reconversión productiva de un grupo de pescadores de Taganga, Municipio de Santa Marta”. Finalmente, el PNN Sanquianga y PNN Gorgona, han participado de manera activa en la mesa de pesca de la subregión, en este sentido durante el presente año, en el marco del Proyecto de la UE “Conservando Recursos Hidrobiológicos”, se llevó a cabo la tercera reunión de la Secretaria Técnica de la mesa, la cual ha permitido el posicionamiento de la misma y la continuación de sus acciones en el área; igualmente se buscó integrar las alcaldías de la subregión para que estas adquirieran un mayor compromiso hacia la mesa de pesca. Durante el mes de agosto de 2014 se llevó a cabo la Segunda Asamblea General de la mesa de pesca de la Subregión Sanquianga-Gorgona, donde se conto con la participación tanto de la DTPA, como las AP de Gorgona, y Sanquianga, así como representantes de entidades nacionales y entes municipales y de ONG, y cuyo objetivo fue la socialización y discusión participativa de los avances en el diagnóstico socio-pesquero de la subregión, con miras una propuesta de ordenamiento pesquero; dicha propuesta genero un polígono del área geográfica que abarcaría la Subregión Sanquianga Gorgona. Por otra parte, el PNN Katios ha participado en los procesos de ordenamiento pesquero del Bajo Atrato, en el marco del convenio WWF AUNAP, en donde se apoyó la realización de acciones de monitoreo y concientización de la importancia de los recursos pesqueros en la zona, así como la toma de información biológica de aquellas especies presionadas y que permitirán establecer estrategias de manejo regional, lo cual beneficia tanto al AP como su área de influencia. En el PNN Uramba se ha iniciado un proceso, con el apoyo de Bioredd, para el establecimiento de un proceso de ordenamiento pesquero del área Málaga - Buenaventura, la cual constituye el área de influencia del AP, y en donde en conjunto con diversas entidades (AUNAP, CVC, secretaría de agricultura de Buenaventura, SENA, DIMAR, Armada, consejos comunitarios costeros del Valle del Cauca y ONGs) se evidencio la necesidad del establecimiento y visibilización de Instancias regionales de ordenamiento pesquero. Adicionalmente se inició el trabajo con comunidades que hacen parte del Esquema de Manejo Conjunto, para el establecimiento de una mesa de pesca local para el desarrollo de esquemas de ordenamiento pesquero regional liderado por dichas comunidades. Dentro de la iniciativa CMAR, la cual cuenta con la participación activa de PNN a través del SFF Malpelo, PNN Gorgona, como áreas núcleo y el PNN Sanquianga (Zona de Influencia), DTPA y GPM, se desarrollo en el mes de septiembre el intercambio de experiencias entre los países miembros del CMAR y representantes de las áreas núcleos de cada uno de ellos y sus experiencias en los procesos de ordenamiento pesquero.</t>
  </si>
  <si>
    <t>Aunque para el presente año, no se tiene programado meta, a continuación se reportan los avances obtenidos:
 El Proyecto de evaluación de las Pesquería del Pez Loro lo viene adelantado la AUNAP en Convenio con la Fundación Squalus (Convenio No. 138 de 2014), no obstante se manifestó que la presión sobre dicha especie ha sido documentada por PNN desde el año 2011, (Cap 21 Efectos de la pesca sobre los RHB del PNNCRSB).
 El Proyecto de la Fundación Eduardoño se gestiona desde el GAIC, en donde inicialmente se busca tratar el tema por etapas, para ello, inicialmente se trabajará en el reconocimiento de PNN en la población de las AP, a través de el mejoramiento de equipos (Donación) que permitan una mayor presencia en el área. Una segunda parte, es trabajar en la concientización sobre la importancia de los PNN y sus RHB y finalmente abarcar el tema de presión por pesca.
 En la DTPA se finalizo el Monitoreo de las capturas y desembarcos provenientes del Golfo de Tribuga, el cual se encuentra consolidado en el informe realizado por la Fundación Marviva "Evaluación de la Pesca Artesanal del Golfo de Tribugá- Norte del Chocó Colombiano" y que fue financiado parcialmente por parte del proyecto de la UE, del cual PNN hace parte. Igualmente se georreferenciaron los calderos, los cuales se encuentran relacionados en el documento Propuesta para la declaración de la nueva Área Marina Protegida en la Zona Marino- Costera de la Costa Norte del Chocó de la Fundación Marviva.</t>
  </si>
  <si>
    <t>POA GTEA No hay reporte dic a junio () "El 70% del indicador PAI del Proceso Administración y Manejo del SPNN, Subprograma 3.2.4. Regular y controlar el uso y aprovechamiento de los recursos naturales en las áreas del SPNN corresponde a la información recogida en campo por las Áreas del Sistema respecto a los usuarios (legales o ilegales) del recurso hídrico, la cual será consolidada, ingresada y actualizada en el aplicativo nacional del Sistema Integral de Recurso Hídrico-IDEAM por el Grupo de Trámites y Evaluación Ambiental de la SGM, sin embargo hasta el momento no se ha recibido ninguno, generando  incumplimiento al 70% del indicador PAI.
Mediante Oficios No. 20142300003183, 20142300003193, 20142300003203, 20142300003213, 20142300003223 y 20142300003233 del 22 de mayo de 2014, la Subdirección de Gestión y Manejo de Áreas Protegidas reitera a las Direcciones Territoriales Caribe, Amazonía, Pacífico, Orinoquía, Andes Occidentales y Andes Nororientales respectivamente la importancia de realizar el inventario de usuarios del recurso hídrico mediante el diligenciamiento del formato diseñado para este fin y que se adjuntó a los Oficios en mención, con el objetivo de generar información que permita una administración adecuada del agua, ofreciendo un servicio de acuerdo a las necesidades de las comunidades humanas, respetando los requerimientos ambientales del recurso y dando cumplimiento a la obligación que tenemos como Autoridad Ambiental (Decreto 3930 de 2010).
Por su lado, el Grupo de Trámites y Evaluación Ambiental dando cumplimiento al Decreto 0303 de 2012, ha diligenciado el 50% de la información correspondiente a las concesiones de aguas superficiales otorgadas por Parques Nacionales en el aplicativo nacional del Sistema Integral de Recurso Hídrico del Ministerio de Ambiente y Desarrollo Sostenible (desarrollado por el IDEAM), correspondiente al 15% del indicador PAI.
"</t>
  </si>
  <si>
    <t>Las áreas que han realizado sus ejercicios de planificación del ecoturismo a través de la construcción de los planes de uso público-ecoturismo son 8 áreas protegidas (PNN Utría, SFF Flamencos, PNN Cocuy, PNN Old Providence, PNN Corales del Rosario, SFF Otún Quimbaya, Macarena y Vipis).
 Por su parte, las áreas protegidas que tienen diseñado el monitoreo de impactos del ecoturismo son: (15 Ap) PNN Utría, SFF Flamencos, PNN Cocuy, PNN Old Providence, PNN Corales del Rosario, SFF Otún Quimbaya, PNN Gorgona (área terrestre y Marina), SFF Malpelo, PNN Sierra Nevada de Santa Marta (Sector Teyuna), PNN Tayrona, PNN Nevados, Vipis, PNN Macarena, PNN Cueva de los Guacharos y SFF Isla Corota.
 A pesar de lo anterior, las áreas que actualmente implementan los ejercicios de planificación y ordenamiento del ecoturismo incluido el monitoreo de impactos a través del cual se podría conocer si el ecoturismo esta contribuyendo a mantener o mejorar los valores objeto de conservación son: (4 Ap) Vipis, Macarena, Otún y Utria.</t>
  </si>
  <si>
    <t>De acuerdo a las actividades previstas para el seguimiento del indicador, al cierre del año se tiene el siguiente avance:
 1) Metodología que orienta la selección de los VOC de sistema: 
 En el año 2013, en el SFF Otún Quimbaya se socializó la propuesta de ruta metodológica para la selección y monitoreo de VOC de Sistema en el comité de seguimiento de la SGM.
 En el mes de diciembre de 2013 se consolidó el documento final de VOC de Sistema para Parques Nacionales que incluye los siguientes elementos:
 - Ruta metodológica para la selección de VOC de sistema
 - Criterios y aplicación por Dirección Territorial
 - Elementos seleccionados
 - Propuesta preliminar de diseños de monitoreo
 - Ruta de trabajo con Vida Silvestre para consolidación de programas de Conservación (a nivel de especies)
 - Propuesta de inclusión en los Planes Estratégicos Territoriales
 - Plan de trabajo de consolidación y ajustes para el 2014 (primer trimestre).
 2) Selección de los VOC de Sistema: 
 En el año 2013 en el comité de seguimiento de la SGM, en el SFF Otún Quimbaya se socializó la propuesta de ruta metodológica para la selección y monitoreo de VOC de Sistema, siendo los siguientes:
 Generales:
 -Biomas priorizados a través del análisis de representatividad basado en el nuevo mapa de ecosistemas de Parques Nacionales. 
 -Biomas-ecosistemas estratégicos dentro de la planeación y articulación territorial. 
 -Cuencas priorizadas en el trabajo con el GTEA, DT y las áreas por concepto de prestación de servicios ecosistémicos. 
 Dirección Territorial Pacifico:
 -Corales de los PNN Utría, Gorgona y SFF Malpelo. 
 -Manglares del litoral pacífico presentes en Sanquianga, Uramba y Utría. 
 -Recurso hidrobiológico clave para subsistencia de comunidades en área de influencia de las áreas (Piangua, 3 especies de peces). 
 Dirección Territorial Caribe:
 -Manglares VOC de CGSM, Tayrona y Corales. 
 -Bosque seco ubicado en PNN Tayrona, Colorados y Old Providence. 
 -Tortugas marinas (Grupo funcional). 
 -4 especies de peces clave en el soporte a la actividad pesquera. 
 Dirección Territorial Andes Nororientales:
 -Subtribu de frailejones (Espeletiinae) de la cordillera Oriental seleccionados como VOC dentro de los PNN Tamá, Cocuy, Pisba y el SFF Guanentá (8sps). 
 -Poblaciones de Oso Andino de los PNN Pisba, Cocuy y Tamá. 
 Dirección Territorial Andes Occidentales:
 -Grandes mamíferos en el marco de ecosistemas de relevancia regional para Andes Occidentales (Macizo Colombiano, Eje Cafetero). Oso y Danta de Montaña. 
 Dirección Territorial Amazonia:
 -Tortuga Charapa (Podonecmis expansa). 
 Dirección Territorial Orinoquia:
 -Ecosistemas de transición Andino-Orinocenses-Amazónicos. 
 -Ecosistemas propios de la Orinoquia (PNN EL Tuparro). 
 Después de validar y trabajar con las direcciones territoriales se llegó a un total de 15 VOC de sistema:
 • Oso de anteojos
 • Danta de montaña
 • Tortuga charapa
 • Ecosistemas que conforman la conectividad Andino amazónica
 • Manglares pacífico y Caribe
 • Corales Pacifico
 • Caimán Aguja Caribe (Crocodylus acutus)
 • Tribu Espeletia Cordillera Oriental
 • Cuencas de drenaje andino orinocense
 • Ecosistemas priorizados (cuenta como uno solo)
 • Especies pesqueras de interés comercial para pacífico y caribe (3)
 • Recurso hidrobiológico pacifico (2)
 3). Consolidación de información secundaria: 
 Se cuenta con una base de datos con la información secundaria de los 15 VOC Sistema seleccionados.
 4). Elaboración de los diseños de monitoreo de los elementos seleccionados: 
 De los anteriores VOC de sistema 15 cuentan con diseños de monitoreo (propuesta metodológica):
 -Oso de anteojos
 -Danta de Montaña
 -Tortuga Charapa
 -Manglares
 -Corales
 -Especies pesqueras de interés comercial (3sp)
 -Recurso hidrobiológico (tiburón y tortuga) 
 -Sub tribu Espeletiinae
 -Ecosistemas priorizados
 -Ecosistemas que conforman la conectividad Andinoamazonica
 -Caiman aguja (Crocodylus acutus)
 -Cuencas de drenaje orinocense
 Oso Andino: 
 En el año 2014, se ha apoyado el proceso de comprensión de la aplicación de la metodología para el monitoreo de oso andino propuesta por WCS, lo cual se ha hecho en el marco del corredor interinstitucional en el área de influencia del Macizo Chingaza Sumapaz. En esta aproximación se ha logrado la articulación de diversos actores institucionales, se ha estructurado el objetivo del proyecto, así como las líneas de acción priorizadas para su ejecución. Paralelamente se revisó la metodología para el monitoreo de oso andino planteada por WCS.
 Durante el segundo trimestre se continuó con el ejercicio regional del monitoreo de oso andino (Macizo de Chingaza y área de influencia) con la participación de diferentes actores (CARs, PNN Chingaza, PNN Sumapaz, Fundación Wii, Zoológico Jaime Duque, ACOPAZOA y Bioandina), cuya finalidad es formular un Programa para la conservación de la especie a nivel regional. De este trabajo se han logrado definir el objetivo, las líneas estratégicas y los compromisos parciales de las instituciones. 
 Para este VOC de sistema se realizaron tres ejercicios importantes para consolidación y gestión del mismo, entre los que se encuentran:
 - Revisión del Manual de Monitoreo de Oso Andino: Después de evaluar sus componentes, estructura y generar alternativas para su construcción se logró consolidar una estructura final sometida a última revisión de forma y lenguaje, con la finalidad de producir un documento útil para las áreas protegidas. Paralelamente, WCS ha apoyado a las áreas, en la implementación del método planteado. 
 - Plan para la conservación del Oso Andino: Se ha empezado a gestionar la construcción del plan para la conservación en Parques del Oso Andino, para esto se han apoyado propuestas locales y regionales. 
 - Análisis de distribución y conectividad: Como consecuencia de los ejercicios que se han planteado anteriormente y con la finalidad de aportar al conocimiento de la efectividad del SINAP, se ha venido reuniendo información para conocer la distribución de la especie a nivel nacional y aportar información a un ejercicio de conectividad ecosistémica que aporte a la conservación y gestión de la misma para el Oso Andino, desde el sistema de áreas protegidas. 
 Danta:
 El ejercicio de Danta se ha desarrollado paralelamente al del Oso Andino donde los lineamientos se podrán integrar para conservar las dos especies en los espacios donde se encuentren en conjunto.
 Tortuga Charapa:
 A nivel de los VOC amazónicos (Churuco y Charapa) ha sido priorizados, sin embargo se seleccionó la tortuga charapa Podocnemis expansa como VOC Sistema. Durante este año se trabajó en el desarrollo de un modelo conceptual y en la construcción del Programa de conservación. 
 Corales y Manglares:
 En el marco del desarrollo del proyecto GEF-SAMP se diseñó una batería de indicadores de monitoreo la cual contempla dos indicadores para monitoreo de colares y manglares.
 Adicional, en el marco del proyecto se ha elaborado protocolos simplificado con el fin último de ir preparando al personal encargado en la toma de esta información en campo, e ir con el tiempo ampliando las variables a compilar hasta alcanzar la totalidad de las variables contempladas en la batería de indicadores de integridad biológica de los ecosistemas (Batista-Morales y Gómez, 2010).
 Especies pesqueras de interés comercial (3sp):
 Se cuenta con la metodología del INVEMAR para el monitoreo de presión por pesca, realizado por ocho áreas protegidas: Tayrona, Flamencos, Corales del Rosario, Katios, Old Providence, Sanquianga, VIPIS y Utria. 
 Recurso hidrobiológico:
 - Tortuga: Diseño de monitoreo para tortugas marinas de Gorgona, Sanquianga, Tayrona y Corales. 
 - Tiburones: Diseño de monitoreo para Tiburones en Malpelo, el monitoreo de la abundancia relativa de los tiburones del SFF Malpelo se realizará 
 Sub tribu Espeletiinae:
 Se realizó una reunión de coordinación interna con los profesionales de vida silvestre, investigación y monitoreo DTAN y el profesional de monitoreo del Nivel Central, se estableció un grupo base, cuyo objetivo es impulsar el desarrollo del Plan de conservación de este VOC priorizado. Se ha coordinado un plan de trabajo con fechas y responsables, donde se ha establecido un marco para la inclusión de las áreas protegidas. 
 Entre el 9 y el 13 de junio de 2014 se desarrolló el taller de investigación y monitoreo sobre la Sub tribu Espeletiinae en el PNN Cocuy. Durante este encuentro las APs de la DTAN (Tamá, Pisba, Guanentá y Cocuy) expusieron la temática, los avances en investigación y monitoreo.
 Ecosistemas priorizados y Ecosistemas que conforman la conectividad andinoamazónica:
 Con respecto a los VOC de sistema de filtro grueso ecosistemas que conforman la conectividad andinoamazónica y ecosistemas priorizados, durante el 2014 se realizó el ejercicio de representatividad por parte del GSIR donde se identificarlos los biomas que se encuentran en las áreas del SPNN. Como línea base desde el año 2000 se ha venido realizando el monitoreo satelital de las coberturas de la tierra para la caracterización de indicadores de estado y presión en los Parques Nacionales de Colombia, a partir de la interpretación visual de imágenes Landsat ETM+ de los años 2000 – 2002, 2005 – 2007 y 2010 – 2012. Este indicador cuenta con hoja metodológica. Esta información se está cargando en el Sistema de Información de Monitoreo de PNN – SULA. 
 Cuencas de drenaje andino orinocense:
 Frente a este elemento priorizado, en la gran mayoría de áreas protegidas, se cuenta con el protocolo de muestreo de macro-invertebrados acuáticos con el que trabaja WILDLIFE CONSERVATION SOCIETY (WCS), quien implementó el diseño durante el año 2013 en la Serranía de los Churrumbelos. Con este protocolo se pretende identificar parámetros hidrobiológicos para determinar calidad del recurso hídrico; la temporalidad para la recolección y análisis de la información. Los lugares previstos para el desarrollo del programa de monitoreo son las cuencas identificadas por cada área protegida. Igualmente áreas protegidas como Alto Fragua están enfocando el monitoreo de recurso hídrico a mediciones de bioindicación, físico-químicas y de caudal con el fin de contribuir al mantenimiento de la integridad ecológica y conectividad de los ecosistemas andino-amazónicos presentes y de los bienes y servicios ecosistémicos de regulación y provisión. 
 Caimán Aguja (Crocodylus acutus): 
 Cuatro áreas protegidas seleccionaron al Caimán Aguja como VOC de área. Entre el año 2013 y 2014 se realizó una investigación titulada “Estructura poblacional, distribución espacial y estudio de hábitat del Crocodylus acutus, en el PNN Tayron por la universidad Pedagógica y Tecnológica de Colombia”, los objetivos de la investigación tenía eran: 
 • Establecer la estructura poblacional (abundancia relativa y grupos aterios) de las poblaciones de esta especie.
 • Establecer los patrones de distribución geográfica. 
 • Caracterizar el hábitat en cuenta el tipo de cobertura, ecosistema, vegetación relevante y fauna silvestre asociada a la especie en estudio.
 Los siguientes elementos proporcionan una metodología relevante para implementar en las cuatro áreas protegidas, la cual presenta técnicas disponibles para el monitoreo del elemento, tamaño y estructura poblacional, la descripción de la distribución de individuos, monitoreo de parámetros poblacionales, clases de edades, proporción de sexos, tasa de crecimiento y supervivencia. 
 5). Documento de línea base de los VOC de sistema seleccionados. 
 - Frailejones
 - Oso
 - Charapa
 - Ecosistemas priorizados 
 - Ecosistemas que conforman la conectividad andinoamazónica
 - Recurso hidrobiológico ( tortuga)
 - Especies de interés comercial (3sp)
 - Corales y manglares
 • Frailejones se conformó un grupo de trabajo desde el Nivel Central y las DTs donde se ha podido concretar el modelo conceptual, permitiendo la identificación de las amenazas, presiones y las estrategias de avance para viabilizar el plan de conservación de sus especies, también está en construcción el documento, donde el enfoque esta dado en la articulación y acción de las propuestas nacionales de conservación en las que se incluyen estas especies. Se cuenta con bases de datos de registros de las áreas protegidas SFF Guanentá, PNN Cocuy, PNN Pisba y SFF Galeras. 
 • Oso Andino se han avanzado paralelamente en diversos procesos, por ejemplo durante el primer semestre del año 2014 se construyó el Programa Regional para la Conservación del Oso Andino en el Macizo Chingaza - Sumapaz con la participación de entidades públicas y privadas liderado por el PNN Chingaza, con una visión regional y de sistema. Igualmente en el año 2010 y 2014 se realizó el Tiempo 0 y Tiempo 1 respectivamente para el monitoreo de la ocupación del oso andino en el PNN Chingaza, esta información está siendo sistematizada en la estructura de datos creada en el Sistema de información de monitoreo SULA, con el fin de calcular el indicador de Ocupación. 
 • A nivel de los VOC amazónico (Charapa), se está recopilando la línea base, para continuar con el desarrollo de un modelo conceptual y lograr la construcción de los planes de acción. 
 • Con respecto a los VOC de sistema de filtro grueso ecosistemas que conforman la conectividad andinoamazónica y ecosistemas priorizados, durante el 2014 se realizó el ejercicio de representatividad por parte del GSIR donde se priorizaron los biomas más representativos del SPNN.
 • Especies pesqueras de interés comercial: Se cuenta con las bases de datos de los monitoreo de las siguientes áreas protegidas: Tayrona, Flamencos, Corales del Rosario, Katios, Old Providence, Sanquianga, VIPIS y Utria. Esta información se está cargando en el Sistema de Información de Monitoreo de PNN – SULA. 
 • Corales y Manglares: Durante este año se ha realizado diferentes reuniones en el marco del proyecto GEF SAMP para la socialización de los indicadores con las áreas protegidas de las DTCA y DTPA. También se realizó el piloto del indicador de Corales en Utria y Corales del Rosario. 
 • Tortugas marinas: Las áreas protegidas Tayrona, Gorgona y Sanquianga han venido realizando el monitoreo de tortugas marinas de reproducción y alimentación. Se cuentan con las bases de datos.</t>
  </si>
  <si>
    <t>Para la vigencia 2014 no se realizaran gestiones para ampliación de planta, pues las mismas se realizaron en el 2013</t>
  </si>
  <si>
    <t>Durante el tercer trimestre incrementa el indicador por cuanto se realizaron los talleres de reinducción que se encontraron programados.
Durante el cuarto trimestre incrementa el indicador por cuanto se realizaron actividades relacionadas con el programa "Actualización en temas jurídicos" el cual tiene un peso porcentual del 15% siendo el segundo mas alto despues de "reinducción encuentros territoriales"</t>
  </si>
  <si>
    <t>El indicador está enfocado al número de dependencias cubiertas con el programa de bienestar, sin embargo en la dimensión de gestión se puede evigenciar las actividades realizadas evidenciando un avance considerable.
El indicador se incrementa por la asignación de tiquetes a personas de 14 áreas protegidas, Suministro de elementos de protección personal y capacitación de los vigías de seguridad y salud en el trabajo en el Hotel Tequendama de Bogotá los días 18,19,20 y 21 de noviembre de 2014</t>
  </si>
  <si>
    <t>Durante el cuarto trimestre incrementa el indicador por cuanto se realizaron actividades relacionadas con el programa "Actualización en temas jurídicos" el cual tiene un peso porcentual del 15% siendo el segundo mas alto despues de "reinducción encuentros territoriales"</t>
  </si>
  <si>
    <t>Se han reportado 340 notas publicadas en medios de comunicación, locales, regionales y nacionales.  Se han realizado 35 boletines de prensa, los cuales son enviados a medios de comunicación.</t>
  </si>
  <si>
    <t>económicos que permitan asignar una planta mínima en cada área protegida declarada.</t>
  </si>
  <si>
    <t>POA GAIC (26)  "(1) Preparación y envío de documentación exigida por la UNESCO frente a la gestión para retirar el PNN Los Katíos de la Lista de Sitios en Peligro de Patrimonio Mundial: Se realizaron las reuniones e intercambios de información con el equipo de la DTPA y del parque -incluyendo aquellas de orientación por parte de los expertos internacionales-, retroalimentación de documentos y remisión al Centro de Patrimonio Mundial. 
(2) Taller del Comité Técnico Nacional del CMAR. Objetivo: Construir conjuntamente el Plan de Acción del Comité de acuerdo a lo convenido en la última reunión en 2013, estableciendo reglas del juego para operatividad el trabajo del CTN. Como resultado se pudo concertar un Plan de Trabajo por grupos con prioridades para el corto plazo, reglas del juego establecidas y otros compromisos por grupos temáticos adquiridos. 
(3) Taller de Expertos en Gestión de Áreas Protegidas Amazónicas. El objetivo se llevó a cabo al socializar el proyecto ""Amazonía más allá de las fronteras"" y vincularlo con la Iniciativa de UICN sobre Lista Verde de Áreas Protegidas. 
(4) Congreso Mesoamericano de Áreas Protegidas cuyo objetivo principal fue participar en los espacios correspondientes a Redparques, la CMAP y el CMAR en representación del país como invitado especial al Congreso. Como resultados, se realizaron las presentaciones y participaciones concertadas con la organización del Congreso así como reuniones paralelas de importancia para el país en lo relativo a la Coordinación Regional de Redparques y a la Iniciativa Trinacional de Cambio Climático, posicionando los intereses del país y de la región en estos escenarios. Previo a la reunión, se asistió a un encuentro intercomisiones sobre los Listados Verdes donde se puso de manifiesto la experiencia de Colombia como sitio piloto para la lista en áreas protegidas.
(5) Participación en el Comité Técnico Nacional de Asuntos Antárticos de la CCO, donde se discutió la importancia de contar con las prioridades de PNN en la agenda científica. 
(6) Reunión interna y conformación del Grupo de Trabajo sobre Pesca Ilegal especialmente en el SFF Malpelo para atender la agenda que dicho tema demanda a PNN tanto a nivel nacional como internacional, oficial y no oficial. 
(7) Evento Comité Patrimonio Mundial, donde a partir de las recomendaciones técnicas de Parques Nacionales Naturales, se brindaron las orientaciones requeridas por el Comité, a través de la Delegación -conformada por Ministerio de Relaciones Exteriores y Ministerio de Cultura- para la inscripción de nuevos sitios en el mundo, la evaluación de los sitios ya inscritos en la lista y otras relacionadas con la efectividad del Comité. 
(8) Evento Comité Técnico Nacional del CMAR donde se logró renovar la función de Coordinación del Comité, acordar un taller de capacitación sobre buenas prácticas y la conformación de subcomités para el Libro y el Crucero del CMAR, de acuerdo a la agenda conjunta entre Parques Nacionales Naturales  y la Comisión Colombiana del Océano.
(9) Reunión para la elaboración del Plan de Acción Regional de Patrimonio Mundial, donde a través de la participación en este escenario, se logró posicionar y plasmar en el documento de Plan de Acción las necesidades puntuales para los sitios naturales y el relacionamiento con las comunidades.
(10) Reunión/Videoconferencia con Ecuador para seguimiento a compromisos del Plan de Acción de Áreas Protegidas donde se dió el apoyo y se consiguió el respaldo de la Cancillería en la gestión política y financiera para la ejecución del Plan Binacional de Acción de Áreas Protegidas ante APC y ante la cancillería y homólogo del Ecuador. Cada reunión cuenta con su acta y/o ayuda memoria electrónica.
(11) Reunión/Videoconferencia ZIF Colombo-Ecuatoriana donde aportar un documento de propuesta en versión 1 del diagnóstico de áreas protegidas a nivel binacional para el documento del Plan como para la construcción de los indicadores de áreas protegidas para el Plan. Se logró formular un documento de propuesta en versión 1 del diagnóstico de áreas protegidas a nivel binacional para el documento del Plan como para la construcción de los indicadores de áreas protegidas para el Plan.
(12) Reunión Comité Técnico Bilateral Asuntos Ambientales de Colombia y Ecuador donde se conforma la mesa de trabajo de pesca ilegal en PNN-SFF Malpelo. 
(13) Taller Bilateral de Asuntos Ambientales de la Comisión de Vecindad con Ecuador.
(14) Reunión Bilateral de Pesca Ilegal y Actividad ilícita de Pesca con Ecuador donde se logró conformar la mesa de trabajo de pesca ilegal en PNN-SFF Malpelo,  se concertó el Plan de Acción de la Mesa donde se logra el finaciamiento de APC para la realización de los talleres de pesca ilegal
(15) Diálogo de Alto Nivel Colombia - Estados Unidos en el que se logró la firma del MOU con el Servicio Nacional de Parques de los Estados Unidos. Derivado de esto se han desarrollado tres visitas a Estados Unidos por parte de técnicos de PNN y se está estructurando un plan de trabajo en temas como cambio climático, planeación y manejo de áreas marino costeras y educación Ambiental.
(16) Segunda Reunión del Comité Técnico Nacional del CMAR: Dar seguimiento a las acciones priorizadas por grupo de trabajo, informar sobre las gestiones de la Secretaría Pro Tempore para apoyar estas prioridades y avanzar en la conformación de los sub-comités de libro, brochure y crucero.
(17) Realización evento paralelo ""El aporte de la Cooperación Sur-Sur a la Conservación Transfronteriza"" en el marco del II Congreso Colombiano de Áreas Protegidas:, cuyo objeto fue Realizar un diálogo de saberes interinstitucionales para establecer acuerdos o concretar oportunidades de cooperación sur-sur que apoyen la Conservación Transfronteriza y que incluyan recomendaciones que potencialicen proyectos o iniciativas para su implementación en el corto, mediano y largo plazo, especialmente entre las escenarios de cooperación participantes como la RedParques, Visión Regional de Conservación de la Diversidad Biológica y 
Cultural para el Bioma UICN y la Academia.
(18) Envío de comentarios para las reuniones internacionales de la plataforma IPBES
(19) Reuniones de coordinación y seguimiento para nominación del PNN Serranía de Chiribiquete como sitio Patrimonio Mundial, incluyendo apoyo para la propuesta de financiación por parte de donante nacional.
(20) Reuniones y preparativos para asistencia a la Conferencia de las Partes del Convenio sobre Diversidad Biológica
(21) Apoyo permanente a la organización del Congreso Mundial de Parques a través de la contribución al Programa Global de Áreas Protegidas de la UICN. 
(22) Asistencia a la 2a Sesión Ordinaria de la Comisión Colombiana del Océano: presentación de los avances de PNN frente a la implementación de la Política Nacional de los Espacios Marinos y Costeros
(23) Apoyo a la gestión para la asistencia de la delegación de PNN al Congreso Mundial de Parques: Asistencia a reuniones, coordinación con punto foca  fondos Congreso Nacional de AP, envío de comunicaciones y respuestas. 
(24) Participación en taller internacional sobre gobernanza en áreas marinas protegidas, cuyo objeto fue el de fortalecer los conocimientos y las capacidades en materia de gobernanza en áreas protegidas así como insertarlas en la economía global. Colombia realiza exposición sobre su sistema de AMPs y las iniciativas regionales en las que participa (ej. CMAR).
(25) Participación en el II Taller de Cooperación Internacional en Asuntos Marinos y Costeros: bases  para  la formulación de Proyectos en Marco Lógico, en el que se presentaron herramientas para una futura formulación proyectos que aporten a la Estrategia de Cooperación en Asuntos Marino-Costeros, apuntando al cumplimiento de la Política Nacional del Océano y los Espacios Costeros. 
(26) Coordinación participación de PNN en el Programa de Fortalecimiento de Capacidades de los Sistemas Nacionales de Áreas Protegidas del Bioma Amazónico.
(27) Reunión  Honduras – PNUD, recibimiento y atención a la misión de alto nivel del gobierno de Honduras que visitó a Colombia con el fin de conocer a fondo y con información de primera mano el proceso de descentralización del país. Fue una oportunidad para compartir el aprendizaje y las experiencias de Colombia y de fortalecer los lazos de cooperación con la República de Honduras.
(28) Participación en la “Primera Reunión Técnica sobre la Generación  y Análisis de Información para la Mejora en la Gestión de Áreas Protegidas de Latinoamérica” evento promovido por la Red Latinoamericana de Cooperación Técnica en Parques Nacionales, otras Áreas Protegidas, Flora y Fauna Silvestres (REDPARQUES) bajo la Coordinación Regional del Servicio Nacional de Áreas Naturales Protegidas del Estado (SERNANP) del Perú. El objetivo principal de la reunión fue compartir experiencias de diferentes países en relación a la generación, análisis y administración de la información para el manejo efectivo de las áreas protegidas de Latinoamérica. Participaron representantes de los servicios de áreas protegidas, técnicos y especialistas de los países de Belice, Bolivia, Colombia, Ecuador, Estados Unidos, Guatemala y Perú.  
(29) Segunda Reunión del Comité Técnico Nacional del CMAR: Dar seguimiento a las acciones priorizadas por grupo de trabajo, informar sobre las gestiones de la Secretaría Pro Tempore para apoyar estas prioridades y avanzar en la conformación de los sub-comités de libro, brochure y crucero.
(30) Realización evento paralelo ""El aporte de la Cooperación Sur-Sur a la Conservación Transfronteriza"" en el marco del II Congreso Colombiano de Áreas Protegidas:, cuyo objeto fue Realizar un diálogo de saberes interinstitucionales para establecer acuerdos o concretar oportunidades de cooperación sur-sur que apoyen la Conservación Transfronteriza y que incluyan recomendaciones que potencialicen proyectos o iniciativas para su implementación en el corto, mediano y largo plazo, especialmente entre las escenarios de cooperación participantes como la RedParques, Visión Regional de Conservación de la Diversidad Biológica y 
Cultural para el Bioma UICN y la Academia.
(31) Envío de comentarios para las reuniones internacionales de la plataforma IPBES
(32) Reuniones de coordinación y seguimiento para nominación del PNN Serranía de Chiribiquete como sitio Patrimonio Mundial, incluyendo apoyo para la propuesta de financiación por parte de donante nacional.
(33) Reuniones y preparativos para asistencia a la Conferencia de las Partes del Convenio sobre Diversidad Biológica
(34) Apoyo permanente a la organización del Congreso Mundial de Parques a través de la contribución al Programa Global de Áreas Protegidas de la UICN. 
(35) Asistencia a la 2a Sesión Ordinaria de la Comisión Colombiana del Océano: presentación de los avances de PNN frente a la implementación de la Política Nacional de los Espacios Marinos y Costeros
(36) Apoyo a la gestión para la asistencia de la delegación de PNN al Congreso Mundial de Parques: Asistencia a reuniones, coordinación con punto foca  fondos Congreso Nacional de AP, envío de comunicaciones y respuestas. 
(37) Participación en taller internacional sobre gobernanza en áreas marinas protegidas, cuyo objeto fue el de fortalecer los conocimientos y las capacidades en materia de gobernanza en áreas protegidas así como insertarlas en la economía global. Colombia realiza exposición sobre su sistema de AMPs y las iniciativas regionales en las que participa (ej. CMAR).
(38) Participación en el II Taller de Cooperación Internacional en Asuntos Marinos y Costeros: bases  para  la formulación de Proyectos en Marco Lógico, en el que se presentaron herramientas para una futura formulación proyectos que aporten a la Estrategia de Cooperación en Asuntos Marino-Costeros, apuntando al cumplimiento de la Política Nacional del Océano y los Espacios Costeros. 
(39) Coordinación participación de PNN en el Programa de Fortalecimiento de Capacidades de los Sistemas Nacionales de Áreas Protegidas del Bioma Amazónico.
(40) Reunión  Honduras – PNUD, recibimiento y atención a la misión de alto nivel del gobierno de Honduras que visitó a Colombia con el fin de conocer a fondo y con información de primera mano el proceso de descentralización del país. Fue una oportunidad para compartir el aprendizaje y las experiencias de Colombia y de fortalecer los lazos de cooperación con la República de Honduras.
(41) Participación en la “Primera Reunión Técnica sobre la Generación  y Análisis de Información para la Mejora en la Gestión de Áreas Protegidas de Latinoamérica” evento promovido por la Red Latinoamericana de Cooperación Técnica en Parques Nacionales, otras Áreas Protegidas, Flora y Fauna Silvestres (REDPARQUES) bajo la Coordinación Regional del Servicio Nacional de Áreas Naturales Protegidas del Estado (SERNANP) del Perú. El objetivo principal de la reunión fue compartir experiencias de diferentes países en relación a la generación, análisis y administración de la información para el manejo efectivo de las áreas protegidas de Latinoamérica. Participaron representantes de los servicios de áreas protegidas, técnicos y especialistas de los países de Belice, Bolivia, Colombia, Ecuador, Estados Unidos, Guatemala y Perú.  
(42) Participación en el taller internacional sobre el Índice de Salud de los Océanos, una iniciativa de Cooperación Sur-Sur, liderada por APC y CI. (10 y 11 de julio de 2014).  Resultados: contactos con ONG´s internacionales y delegados de otras entidades públicas de otros países para futuras oportunidades de proyectos de css en el marco de la metodología de salud de los océanos.
(43) Organización logística y técnica junto con el equipo de GAIC en el side event dentro del II Congreso Nacional de Áreas Protegidas de Colombia. 16 d julio. Participaron puntos focales de la CMAP en AL y de RedParques. Presentación de posicionamiento: La CSS como aporte a la conservación transfronteriza.
(44) Participación de posicionamiento como expositora en el ""Taller sobre acciones nacionales, regionales e iniciativas internacionales en el marco de la Lucha contra la Pesca Ilegal"", Cartagena el 17 y 18 de julio, en el marco del Programa Regional de Cooperación con  Mesoamérica, liderado por APC y la Armada Nacional. 
(45) Participación como delegada de la directora general al II Gabinete Ministrial y II Encuentro Presidencial entre Ecuador y Colombia en la ciudad de Guayaquil, 20 y 21 de julio. Resultado: asignación presupuestal por parte de Ecuador de USD$135.000 para la implementación del Plan de Acción en Áreas Protegidas para el año 1. Colombia-PNN debe realizar el mismo compromiso. 
(46) Insumos de posicionamiento con Perú, trabajados bilateralmente y presentados mediante el MADS en el Ier Gabinete Binacional de Ministros Perú-Colombia y Encuentro Presidencial  Santos-Ollanta el 30 de septiembre en Iquitos. Resultado: Declaración Presidencial, anexo I, Grupo de trabajo de asuntos ambientales: Suscripción de un Acuerdo Interinstitucional entre Ministerios de Ambiente para cooperación técnica entre los SNAPs de Perú y Colombia; y la presentación de proyectos conjuntos ante diferentes cooperantes.
(47) Participación, mediante delegación de la dirección general a la OAGR,  en la reunión de la OTCA, en el Coca, 30 y 31 de julio, sobre minería ilegal. Resultado: no se ha socializado por parte de la OAGR.
(48) Participación de posicionamiento como expositora en la II reunión del SIDAP Nariño, 31 de julio y 01 de agosto-Pasto. Resultado: presentación de la relación bilateral entre Ecuador y Colombia en materia de áreas protegidas y las recomendaciones sugeridas para la construcción del SIDAP Nariño. 
(49) Organización, facilitación y sistematización, Reunión Nacional del Grupo Interno de Trabajo de PNN de MNPII. 29 de agosto, Bogotá. Resultado: Ayuda Memoria y asignación de tareas para compromisos bilaterales con Ecuador y Costa Rica.
(50) Participación como delegada punto focal en la OTCA-Áreas Protegidas en el TALLER REGIONAL PREPARATORIO DE LOS PAISES MIEMBRO DE LA OTCA DE LA 12° CONFERENCIA DE LAS PARTES DEL CONVENIO DE DIVERSIDAD BIOLOGICA. Resultado: Gestión ante la OTCA para articular la agenda de trabajo de red parques con la agenda de la OTCA en materia de áreas protegidas, seremos anfitriones de un taller de áreas protegidas al finalizar este año. 
(51) Organización, facilitación de Taller Nacional Interinstitucional sobre Pesca Ilegal-Disposición de la Nave de Bandera Extranjera, CCO.16 de septiembre-Bogotá  Resultado: Ayuda Memoria y asignación de tareas para continuar atendiendo los compromisos bilaterales con Ecuador y Costa Rica en esta materia.
(52) Diseño, organización, facilitación y ejecución de taller bilateral con el Ministerio de Ambiente de Ecuador en materia del Plan de Acción de Áreas Protegidas e indicadores para el PBDZIF. 29 y 30 de septiembre, Pasto. Resultados: Plan de Trabajo de actividades priorizadas con la inversión de Ecuador de USD$135.000 y el plan de trabajo de las actividades por gestionar recursos. Pre-propuesta aprobada de indicadores para el BPDZIF. 
(53) Relación Bilateral con Perú (Comisión de Vecindad con Perú, Gabinete Ministerial, Encuentro de Cancilleres y Reunión de Presidentes).
(54) Aportes al documento preparatorio de la 67° Reunión del Comité para la Protección del Medio Marino de la Organización Marítima Internacional.
(55) Evento bilateral Pesca Ilegal con Costa Rica.
(56 Evento bilateral Pesca Ilegal con Ecuador .
(57) 4 Eventos de Relación Bilateral con Ecuador (Comisión de Vecindad con Ecuador, Gabinente Ministerial, Encuentro de Cancilleres y Reunión de Presidentes).
(58 Participación Taller de Inicio Proyecto Visión Amazónica.
(59) Revisión Propuesta “Documento borrador, Índice anotado de temas que podrán conformar el instrumento regional”- Principio 10. Participación en reuniones de coordinación del tema.
(60) Revisión y elaboración de concepto documentos del MEPC – OMI.
(61) Participación en  la VI Reunión Regional Panamericana de la Convención sobre Humedales de Importancia Internacional – Ramsar.
(62) Participación en la Reunión de CTN AA – CCO
(63) Participación en la  II sesión del Comité Nacional Interinstitucional de la Política Nacional del Océano y los Espacios Costeros – CNI PNOEC.
(64) Realización Taller de Inicio Proyecto Honduras.
(65) Asistencia a la Octava Reunión de las Partes Contratantes del Protocolo Relativo a las Áreas y Fauna y Flora Silvestre especialmente protegidas (SPAW) en la región del gran Caribe y Decimosexta reunión intergubernamental sobre el Plan de Acción del Programa Ambiental del Caribe y Décima Tercera Reunión de las Partes Contratantes del Convenio para la Protección y el desarrollo del Medio Marino en la Región del Gran Caribe.
(66) Tercera Reunión del Comité Técnico Nacional del CMAR, donde se analizaron los avances y retos para el 2015. 
(67) Participación en la 12° Conferencia de las Partes del Convenio sobre Diversidad Biológica y preparación de documentos/insumos.
(68) Organización y asistencia al VI Congreso Mundial de Parques de la UICN, donde PNN mostró casos seleccionados y participó de las diferentes mesas de discusión, así como del apoyo temático para la estructuración y desarrollo de la agenda. 
(69) Insumos para la posición de país frente a la Plataforma Internacional sobre Biodiversidad y Servicios Eco sistémicos. 
(70) Preparación para la misión de evaluación de la UICN en el PNN Los Katíos.
(71) Participación en el I Encuentro de Áreas Protegidas de la ZICOSUR en representación de la CMAP.
(72) Coordinación con DTAN, SG y SFFIguaque para nominación Provincia Ricaurte Patrimonio Mundial.  
(73) Participación en al Sesión Ordinaria de la Comisión Colombiana del Océano.
(74) Encuentro de Autoridades de Pesca del CMAR.
(75) Reunión del Comité Técnico Regional del CMAR. Se presentaron avances en formulación de proyectos, divulgación CMAR en eventos, información sobre Comisiones Nacionales CMAR en Panamá y Ecuador.
(76) Reunión de cierre Comité Técnico Nacional del CMAR.
(77) Reunión de negociación con consorcio de proyecto de KFW.
(78) Reuniones con grupos de trabajo regionales CMAR- proyección 2015, Plan de Trabajo.</t>
  </si>
  <si>
    <t>Se reporta: se cuenta con un documento de efectividad de los instrumentos economicos lo cual permite analizar la eficiencia de los mismos,  dicho  estudio se necesita para proponer  reformas a los actuales instrumentos
Recursos propios 2014.  $6.668.800.000   
Recursos gestionados por SSNA: $4.045.476.000</t>
  </si>
  <si>
    <t>A Septiembre de 2014, el total de compromisos de inversión ascendió a $ 29,9 MM y Gasto de personal $17,7 MM y a $ 6,9 MM,  entre los principales objetos de gasto que se encuentran comprometidos en el tercer trimestre de esta vigencia corresponden a la adición del contrato de tiquetes y al convenio WILDLIFE CONSERVATION SOCIETY, compra de materiales de construcción, adquisición de un vehículo para el PNN Farallones de Cali, compra de valeras de combustible entre otras, para alcanzar las metas propuestas de la entidad en cuanto a Gastos de personal se ejecutaron las nominas correspondientes y liquidaciones de funcionarios retirados y/o pensionados.
Para el cuarto trimestre, el porcentaje corresponde a los compromisos adquiridos en la vigencia 2014, para el ultimo trimestre se comprometieron los servicios por ser prioritarios, las vigencias futuras de servicio de aseo y vigilancia, internet y algunos contratos de prestación de servicios muy importantes. En general se tuvo una ejecución alta teniendo en cuenta la adición al proyecto de fortalecimiento. se constituyeron reservas de apropiación por  $1.139.146.201 del presupuesto 2015 y $79.999.102 de Fonam, reservas bajas con respecto a la vigencia anterior</t>
  </si>
  <si>
    <t>El resultado del indicador muestra un promedio general del 89,32 por ciento de los casos cerrados, que de acuerdo a la hoja metodológica son los satisfactorios, estando dentro del rago aceptable, de acuerdo a la hoja metodológica. La diferencia obdece a los casos resueltos y que los usuarios no han cerrado, los cuales equivalen a un 10,29%. Para lo anterior se han remitido correo desde nivel central y en las territoriales han realizado el seguimiento por usuario para el cierre de los casos, de acuerdo a lo manifestado por los ingenieros de las DT's, de los cuales adjunto al presente informe. El porcentaje restante del 0,39% obedece a caso que por razón de los requerimientos ha sido demorada su solución ya que dependen de factores ajenos. Es el caso del No 2760 del Nivel Central, el cual está en espera de respuesta del Grupo de comunicaciones para la remodelación del mezanine y posteriro acomodación de equipos de cómputo asignados para el centro de documentación.
Debido al cambio en la hoja metodológica para la determinación del indicador, se inició realizando sensibilización con los ingenieros de sistemas y los encargados de calidad de las direcciones Territoriales haciendo énfacis en el cierre de casos en la mesa de ayuda por parte de los usuarios dado que este es el principal motivo de que los casos no resulten eficaces aunque estén resueltos, ya que sumando los resueltos y los cerrados nos da un poncentaje del 94,57 y la diferencia a los demás casos, de los cuales se pide aclaración por la no solución de los mismos. Se aclara que adjunto vía correo electrónico envío las justificaciones y respuestas de los ingenieros de la territoriales. En las Direcciones Territoriales se está realizando la solicitud a cada usuario debido a la cantidad de personal. En Nivel Central se remiten correos masivos donde se solicita y se indica el listado de casos por cerrar.</t>
  </si>
  <si>
    <t>Debido a la aplicación de ley de garantías durante la presente vigencia y los precios cotizados por los proveedores, la contratación de los mantenimientos de equipos en las direcciones territoriales y el nivel central se vio afectada la realización del mantenimiento de los equipos. Una vez realizada la contratación se procedió al mantenimiento de los equipos pertenecientes a la entidad y respecto a lo reportado con corte a Noviembre se indica el porcentaje de avance en el mantenimiento de acuerdo a cronogramas  que se adjuntan. Sin embargo de lo programado ya se ha realizado de acuerdo al cronograma</t>
  </si>
  <si>
    <t>Para el segundo semestre tuvo un avance del 35%, según los reportes enviados por las Direcciones Territoriales y Nivel Central se evidencia que se cumplió con la meta establecia pues se evidencia una ejecución del plan de compras del 100% al finalizar la vigencia, encontrandose en el rango de gestión satisfactorio conforme a lo definido el la hoja metodológica del indicador. Con respecto a la vigencia anterior no se presenta variación pues el porcentaje de ejecución fue el mismo</t>
  </si>
  <si>
    <t>Para el tercer trimestre se reciben 194 peticiones, las cuales desde este período se han ingresado por el Sistema Orfeo (herramienta que tiene como propósito realizar un mejor seguimiento a la oportunidad de las respuestas. Esta herramienta se encuentra en proceso de ajuste de acuerdo a lo identificado durante la implementación de la misma).
El total de las peticiones que se atendieron de forma oportuna es de 168, las cuales representan el 87% del indicador, el 14% restante corresponde a 28 peticiones que no recibieron respuesta dentro de los terminos de ley generando así un resultado menor al del trimestre anterior. El resultado se encuentra en un rango de gestión del nivel satisfactorio, Sin embargo se generará una acción correctiva por cuanto la meta anual es del 100% y por el resultado presentado hasta la fecha se evidencia que dicha meta no se cumple.
En el cuarto trimestre conforme al reporte generado por el Sistema de gestión documental orfeo un 81% se respondió oportunamente es decir 44 PQRS, encontrandose este dato en el nivel satisfactorio de acuerdo a lo definido en la Hoja metodológica del Indicador. 
El 19% restante que se reporta con respuestas inoportunas corresponde a  10 PQRS de DTAN, SFF Iguaque, PNN Tayrona, DTAM, PNN Macarnea, VIPIS, PNN Cocuy, PNN Selva Florencia y DTAO identificandose que no han incorporado la respuesta al orfeo o no han realizado el archivo de las mismas, para lo cual se remitirá el reporte a cada DT y PNN para que se realice el respectivo ajuste y asi corroborar las fechas de respuesta. Esta situación fue detectada en la auditoria que el GCI realizó al proceso de atención al usuario, por lo cual se generaron las respectivas acciones correctivas que se encuentran en el plan de mejoramiento formulado.</t>
  </si>
  <si>
    <t>El reporte de seguimiento al Producto y/o Servicio No Conforme del II semestre de 2014  está programado para la segunda semana del mes de febrero de 2015.</t>
  </si>
  <si>
    <t xml:space="preserve">Se reporta el consolidado del Nivel Central y las Direcciones Territoriales </t>
  </si>
  <si>
    <r>
      <t xml:space="preserve">PARQUES NACIONALES NATURALES DE COLOMBIA
Índice de Desempeño de los Procesos del SIG
</t>
    </r>
    <r>
      <rPr>
        <sz val="12"/>
        <color indexed="9"/>
        <rFont val="Calibri"/>
        <family val="2"/>
        <scheme val="minor"/>
      </rPr>
      <t>Tablero de Control Físico por Subprograma</t>
    </r>
  </si>
  <si>
    <t>SAF</t>
  </si>
  <si>
    <t>x≤</t>
  </si>
  <si>
    <t>&lt;x&gt;</t>
  </si>
  <si>
    <t>x≥</t>
  </si>
  <si>
    <t xml:space="preserve"> &gt;</t>
  </si>
  <si>
    <t>Sobrepasa programación</t>
  </si>
  <si>
    <t>34.5%</t>
  </si>
  <si>
    <t>58.33%</t>
  </si>
  <si>
    <t>17.39%</t>
  </si>
  <si>
    <t>7.3%</t>
  </si>
  <si>
    <t>No se recibe reporte a primer semestre de 2014.
2013: Se recibe respuesta el 7 de mayo, falta reporte descriptivo que corresponda a la incidencia en Instrumentos según la Hoja Metodológica.
En la Hoja Metodológica se establece al GGIS como responsable del seguimiento, se requiere realizar el cambio oficial para que la responsabilidad pase al GPM.
El dato resultante de los POAs 2013 de las DT (ver pestañas DTAM, DTAO, DTAN, DTCA, DTOR DTPA) ,no fue validado, se continùa a la espera de revisión y remisión del balance definitivo
Requiere Plan de Mejoramiento</t>
  </si>
  <si>
    <t>Se revisò HM con lo que se debe ajustar el resultado de todos los años pues cambia la unidad de medida de planes de trabajo a asectores con planes de trabajo.
A la espera del recàlculo año a año y reporte descriptiv con base en hoja metodològica actualizada</t>
  </si>
  <si>
    <t>Se recibe anexo de càlculo de la OAJ.
Falta anàlisis descriptivo. Se registran sugerencias en el POA y se ajustan los reportes cuantitativos.
Falta evidencia de OAJ: corresponde a los medios de verificación d ela Hoja Metodológica</t>
  </si>
  <si>
    <t>OAP propone revisiòn de la HM en funciòn a las etapas del proceso, pendiente de respuesta por parte de la OAJ
Falta anàlisis descriptivo.
Falta evidencia de OAJ: corresponde a los medios de verificación d ela Hoja Metodológica
Requiere Plan de Mejoramiento</t>
  </si>
  <si>
    <t>Servicios ambientales priorizados: Belleza Escénica, Servicios Hídricos, Biodiversidad.
Para el 2012: Los instrumentos financieros diseñados e implementados corresponden al Servicio de Belleza Escénica: Tarifa de Ingresos a los Parques con Potencialidad Ecoturística y Tarifas  para filmaciones y fotografía.
Para 2013: Cumplimiento del Decreto 1900, Inversiones de 1% por el uso del agua proveniente de Parques en proyectos licenciados; el avance se constituye en la Ruta de Implementación, y Planes de Trabajo con las empresas licenciadas (asociados al servicio hídrico).
La meta 2019 se cumple en el año 2013
Como parte del Servicio Ambiental  Hídrico, se adelantó la gestión para la presentación ante la ANLA del proyecto de inversiones del 1%, en el SFF el Corchal Mono Hernández.
Como parte de los incentivos económicos, se diseñó conjuntamente con la Oficina Asesora Jurídica, la exposición de motivos que permitió radicar el proyecto de ley, que modifica el artículo 43 de la ley 99 de 1993, que amplía las transferencias del sector eléctrico, con destino a Parques Nacionales.
Como parte del servicio hídrico y belleza escénica, se elaboró el soporte técnico-económico que permite establecer el cobro por actividades recreativas acuáticas (Incluye Buceo) y tránsito de embarcaciones. De igual forma se elaboró el documento técnico para el cobro por observación de flora y fauna marina en áreas marinas protegidas, documento soporte técnico y jurídico para el pago de la tasa de uso por agua a Parques por parte de la CARS, Casos piloto (PNN Farallones de Cali y PNN Paramillo), se diseñó el Documento de valoración belleza escénica (derechos de ingreso a las AP con vocación Ecoturísticas, Derecho de Ingreso a los PNN Corales del Rosario y San Bernardo, PNN El Cocuy).</t>
  </si>
  <si>
    <t xml:space="preserve">No se recibe reporte para primer semestre de 2014. Sigue oendiente la inclusiòn del "Servicio Cambio Climàtico" pendiente desde agosto de 2013 por compromiso en Comitè Ampliado.
El reporte para 2013 fue 2, sin embargo no permite evidenciar el avance en el servicio de recurso hìdrico segùn lo establecido en la HM: "Para dar cuenta del avance en la meta del indicador la entidad debe haber diseñado e implementado al menos un  instrumento económico o financiero para cada uno de los servicios ambientales seleccionados".
Igualmente, segùn el procedimiento SFI_PR_04 Instrumentos Economicos y Financieros asociado en la HM, los instrumentos son expedidos mediante resoluciòn por lo cual no es posible asociar el tema de 1%, se recomienda revisar el alcance de la hoja metodològica y del procedimiento.
Faltan evidencias de la HM: 1. Resolución para la adopción legal del  instrumento económico /financiero  expedida, 2. Recibo del recaudo del valor correspondiente al instrumento económico/financiero. </t>
  </si>
  <si>
    <t>Con el fin de aportar en la meta de contar con un sistema de información interoperable en el segundo  trimestre de 2014 se han desarrollado diferentes actividades en los 3 componentes que sirven como medición del sistema. 
En términos de infraestructura se logró fortalecer la infraestructura tecnológica de la entidad a partir de la vinculación de vinculación de nuevos equipos para apoyo de aplicaciones y soportes brindados (Itrim), nuevos equipos para las áreas protegidas a través de 55 puntos con base al proyecto vive Digital, se mejoró la infraestructura de soporte e interacción de la entidad con la adquisición de 4 monitores y 6 pantallas interactivas para el nivel central, se generaron un mayor cubrimiento de internet con la incursión de internet satelital en 17 parques, por otro lado se logró un mayor cubrimiento  radial gracias a las 9 visitas tecnicas generadas en las áreas protegidas que dieron a su vez paso a lograr la capacitación de 68 personas en el manejo de radios.
Finalmente en términos de seguridad de información tecnológica con la estandarización del dominio de la entidad, la adquisición de softwares que blinden la información, la consolidación de las copias de seguridad que respalden el salvaguardo de la información y la generación de restricciones de acceso y uso de equipos a partir del directorio existentes en la entidad,  se culmina con la alimentación del directorio activo de todo el Nivel Central y las 6 Direcciones Territoriales con los datos básicos del usuario final incluyendo correo electrónico y a su vez se vincula cada usuario con un computador con el fin de determinar responsabilidades sobre los usuarios entregados y tener el control de las cuentas CAL en la Entidad.
En términos de generación de aplicaciones en el primer trimestre se realizó un enfoque a la estabilización de las aplicaciones existentes para garantizar el óptimo funcionamiento de estas como el eje central del sistema de información de Parques Nacionales Naturales, en este sentido se logró la estabilización de las aplicaciones  Geonetwork, Cassia y Koha, ipt, guardaparques en los nuevos servidores, se garantizó el mantenimiento de las aplicaciones de gestión human, guardaprques, SULA, pagina web, sistema predial, correo institucional y ORFEO; finalmente se inició el proceso de estudios previos del software ERP, levantamiento de requerimientos para el aplicativo de seguimiento de proyectos de cooperación  y los términos de referencia del PAI para garantizar la estructura estratégica de la entidad. En el segundo trimestre se garantizó el adecuado funcionamiento de las 10 aplicaciones que hasta el momento se han desarrollado desde el GSIR (Geonetwork, Visor Geografico  Koha, RUNAP, guardaparques, Pagina Internet, SULA, Sistema de Informadion Predial , ORFEO, GLPI) y además en cuanto al sistema de control y vigilancia SICO SMART se fortaleció la herramienta con las variables que se deben contemplar de los recorridos de control y vigilancia y  se lanzara en el encuentro nacional de jefes de áreas protegidas del año 2014, por otro lado se logró realizar el levantamiento de requerimientos para el desarrollo de la aplicación de certificación e inventario de información realizando.
Finalmente en este trimestre en términos de gestión y producción de información se la logrado iniciar un proceso de precisión a mejor escala (1:25000) de diferentes temáticas importantes para la entidad entre ellas la interpretación de coberturas de la tierra de 1 área protegidas, un segundo periodo de interoperación para 2 áreas protegidas y la generación de 2 multitemporales  en cuanto a los  límites de las áreas protegidas se generaron 3 conceptos técnicos para  ajuste a escala 1:25000 y resolución las áreas protegidas SFF Flamencos, VP Isla Salamanca y SFF Otun Quimbaya, además se logró la  culminación del 100 % del mapas de Distritos Biogeográficos y Biomas obteniendo un total de 260 mapas  enmarcados en el ATLAS DEL SISTEMA NACIONAL DE ÁREAS PROTEGIDAS CONTINENTALES EN COLOMBIA y la generación de diferentes análisis espaciales que han apoyado la toma de decisiones de la entidad además se continua en la certificación de la presencia o ausencia de diferentes proyectos o predios en las áreas protegidas generado un total de 390  certificaciones</t>
  </si>
  <si>
    <t>Se recibe anexo de càlculo del GSIR, de acuerdo a la HM Versiòn 2.
Falta revisar anàlisis descriptivo para confirmar si acumula los avances de todas las vigencias. Se registran sugerencias en el POA.
Falta evidencia/medios de verificación de la Hoja Metodológica.
Requiere Plan de Mejoramiento</t>
  </si>
  <si>
    <t>Para el 2013  se tiene un consolidado de 52 Áreas con Planes de Contingencia de Riesgo Publico aprobados: Macarena, Tinigua, Isla de Salamanca, Vipis, Las  Hermosas, Galeras, Cueva de los Guacharos, Tayrona, Pisba, Munchique, Serranía de los Yariguíes, Alto Fragua, Los Colorados, La Paya, Tatamá, Los Katíos,  Isla Corota, Sierra Nevada de Santa Marta, Corchal Mono Hernández, Paramillo, Tamá,  Guanentá Alto Río Fonce,  Las Orquídeas, Otún Quimbaya, Selva de Florencia, Nevado del Huila, Ciénaga Grande de Santa Marta, Corales del Rosario y de San Bernardo, Los Flamencos, Utría, Cahuinari, Farallones de Cali, Serranía de Chiribiquete, Serranía de los Churumbelos, Puinawai, Macuira, Los Nevados,  Doña Juana Cascabel,  Río Puré, Orito Ingi Ande, Uramba Bahía Málaga, Iguaque, Amacayacu, Puracé, Los Estoraques, Gorgona, Malpelo, Sanquianga, Tuparro, Sumapaz, Cocuy y Catatumbo – Bari ; que corresponde al 90% de las Áreas del Sistema de Parques con Planes de contingencia terminados para Riesgo Publico.
Un Parque capacitado en estructuración: Yaigoje Apaporis 
4 en proceso de estructuración del Plan: Old Providence Mcbean Lagoon, Chingaza y Nukak.</t>
  </si>
  <si>
    <t>Se relaciona el avance de 2012 mientras se recibe el Plan Estratégico de Seguridad para el SPNN diseñado, peso subsiguiente al ya reportado pues el reporte de 2013 en 50% no es vàlido por cuanto no corresponde a los pesos de la HM. Tener en cuenta que en el reporte de 2013 se programò: "Para el primer semestre del año 2014, se tendra formulada la estragia de seguridad para el iniciar el proceso de socializacion e implementacion".
Falta reporte de primer semestre cuantitativo y descriptivo, no se actualizò el POA en la dimensiòn estrtègica. (Antecedentes: OGR no registra reporte para 2013, se lleva el mismo avance de 2012. Se espera revisión con base en la Hoja Metodológica y remisión del balance definitivo por parte de la OGR.)
Faltan evidencias: corresponden a los medios de verificación de la Hoja Metodológica
Requiere Plan de Mejoramiento</t>
  </si>
  <si>
    <t>Se mantiene el resultado a junio 2014. La dependencia no perporta avances ni resultados de sus indicadores</t>
  </si>
  <si>
    <t>Subsistemas Regionales: SIRAPs Caribe, Pacifico, Andes Occidentales, Andes Orientales, Amazonía, Orinoquia.Subsistemas Temáticos: Eje Cafetero, Macizo Colombiano, SIDAP Antioquia, Quindio, Risaralda, SAMP.
80.4%
Reporte a 2013: 
SIRAP ANDES OCCIDENTALES:
Se realizó el Comité Técnico y Comité Directivo del SIRAP Andes Occidentales, algunos de los temas de interés sobre los cuales se espera avanzar están asociados con la participación en el II Congreso Nacional de Áreas Protegidas, Prioridades de Conservación y sobre las Estrategias Complementarias de Conservación
El SIRAP Eje Cafetero realizó el encuentro Intersirap al cual se invitaron las Secretarias Técnicas de los respectivos SIRAP, el evento planteó recopilar experiencias de trabajo desde los subsistemas y definir alcances de trabajo en relación con el II Congreso Nacional de Áreas Protegidas, Prioridades de Conservación y sobre las Estrategias Complementarias de Conservación.
SIRAP CARIBE:
Definió su próximo Comité Técnico para el próximo año durante el mes de febrero, desde el GGIS se definieron temas para acompañar y socializar con las CAR en este espacio.
Se realizaron visitas y construcción de conceptos a los proyectos del FCA de CORPOMOJANA, CARSUCRE y CORPOCESAR.
SIRAP MACIZO,
Realizó su comité Técnico para avanzar sobre los siguiente temas: Socialización en la región del Documento propuesta del CONPES Macizo, Priorización de las líneas de trabajo para el Macro-proyecto Regional, comentarios y ajustes sobre la propuesta de la Estrategia de Monitoreo, avances y acuerdos en relación con la ejecución del GEF Mosaicos-SIRAP Macizo, participación en el II Congreso Nacional de Áreas Protegidas 2014.
SOBRE LAS RNSC:
Parques Nacionales Naturales  organizó y realizó el II Encuentro Regional de Organizaciones Articuladoras de RNSC del Macizo y el II Encuentro Nacional de Organizaciones Articuladoras de RNSC, en el SFF Otún-Quimbaya del 19-21 de noviembre 2013. que contó con el apoyo del Fondo Patrimonio Natural y el GEF Mosaicos de Conservación – SIRAP Macizo.
SIRAP PACIFICO:
Se realizó el Comite Técnico a finales del mes de octubre para revisar los avances en la definición de las prioridades de conservación costeras y oceánicas; la aplicación de la metodología para evaluar la efectividad del manejo del Subsistema Marino que viene trabajando Parques Nacionales y WWF.
Sobre la participación de actores se adoptó el documento que sistematiza los resultados consolidados del diagnóstico y caracterización de actores e instancias de participación del SIRAP Pacifico. Se avanzó en la revisión y concertación del plan de trabajo para el 2014, para aprobación en el marco del Comite Directivo desarrollado en el mes de noviembre.
SIRAP ORINOQUIA:
Se realizó el comite técnico en el mes de octubre, en el cual se presentaron los avances en la formulación del proyecto Macroregional Amazorinoquia, que contará con recursos de las Gobernaciones de esta región del país. Adicionalmente se presentaron los avances del nodo orinoquia de cambio climático y su articulación con el SIRAP.
SIRAP ANDES NORORIENTALES:
Se realizó Comite Técnico el 4-5 de diciembre, que tuvo por objetivo analizar el avance que en gestión de áreas protegidas adelantó cada Corporación Autónoma Regional. Por otro lado se definió el plan de trabajo para el año 2014 que dará los elementos para la operativización del SIRAP Andes Nororientales. Por último se revisó y aprobó para ser presentado al Comite Directivo el reglamento interno de trabajo del SIRAP Andes Nororientales.</t>
  </si>
  <si>
    <t xml:space="preserve">En el año 2012, se aplicó la encuesta anual de seguimiento a la implementación de la estrategia en 37 AP de las 56 existentes, cuyo resultados se consolidaron para presentarlos a las AP y DT. Igualmente se avanzó en la construcción de la propuesta de formación en educación ambiental en alianza con el Ministerio de Educación Nacional. 
En el año 2013, se recibió el reporte de 40 áreas protegidas implementando acciones en la línea de valoración social, aunque no todos los parques diligenciaron la encuesta de educación ambiental, esto no quiere decir que el resto de áreas protegidas no estén realizando acciones de educación ambiental.  En total, se tiene 22 áreas protegidas implementado servicios interpretativos y 29 acciones de educación para la participación. 
El seguimiento físico del indicador, se reportará a finales del segundo semestre una vez sea diligenciada la encuesta por parte de las Áreas Protegidas, las cuáles deben enviar los resultados al Nivel Central, donde esta información es consolidada y analizada. A partir de los resultados obtenidos, se presentará el informe correspondiente. </t>
  </si>
  <si>
    <t>Continúa pendiente el envío a la OAP de la tabulación de la encuesta por año como evidencia.
Se cuenta con el registro descriptivo, pero hace falta el análisis del logro, teniendo en cuenta la hoja metodológica, el indicador se cumple cuando la estrategia de educacación ambiental que implementa el área comprende * Acciones orientadas a la valoración social de las AP y * Educación para la participación.
Se requirió y se hizo entrega del consolidado de encuestas 2014, donde se presenta en cifras los resultados expresados en el análisis de resultados con corte a dic/14.</t>
  </si>
  <si>
    <t xml:space="preserve">Dato resultante del POAs 2013 del grupo SINAP debido a que no se cuenta con reporte en POA 2014, sin embargo no corresponde a los pesos establecidos en la HM.
El reporte cuantitativo no corresponde a los pesos establecidos en la HM.
No se cuenta con anàlisis descriptivo acumulado para el cuatrienio.
No se reciben evidencias de la HM   </t>
  </si>
  <si>
    <t>El Documento del Programa de Conservación elaborado tiene un peso absoluto de 0.3 en la matriz de cálculo del indicador, y no se establecen avances parciales, sin embargo el indicador se reporta en este aspecto con un 0.1 de avance, lo cual no es posible llevar a términos objetivos por la OAP.
Falta evidencia: Documento del Programa de Conservación elaborado
Se alerta sobre el cumplimiento de este indicador el cual requiere diseño de plan de mejoramiento que presente las acciones que permitirán alcanzar la meta.
Revisar Indicador pues su nombre lleva a porcentaje y cambia la unidad de medida aún cuando el anexo de cálculo llevaba a número</t>
  </si>
  <si>
    <t>El piloto de monitoreo de ocupación seleccionado para el reporte del indicador es el  Parque Nacional Natural Chingaza con la especie oso andino, por: su importancia en el AP, por la cercanía a Bogotá y por ser un VOC de Sistema. 
Como acciones adelantadas, en este trimestre se sistematizó, organizó y analizo los datos de monitoreo de 2010 de esta AP, correspondiente al periodo t0. Adicional, el equipo del área fue capacitado con la participación de WCS en las técnicas y protocolos de monitoreo. Los protocolos fueron ajustados.
Así mismo, se comenzó el levantamiento de información del monitoreo para el periodo t1, con el fin de determinar cambios en la ocupación.
A través del PNN Chingaza con el apoyo del Grupo de Planeación y Manejo (Monitoreo y Vida Silvestre) se lidero la construcción del Programa de Conservación del Oso Andino para el Macizo de Chingaza y su área de influencia. Este Programa regional es una experiencia piloto para todo el país dirigido a articular entidades como PNN (Chingaza, Sumapaz), Corporaciones Autónomas Regionales (CAR, CORPOGUAVIO), Organizaciones sin Ánimo de lucro (WCS, Fundación Wii, Bioandina, Acopazoa) y la Empresa de acueducto y Alcantarillado de Bogotá. Para la construcción del programa se realizaron múltiples reuniones y salidas de campo donde se abordaron cada uno de los componentes del programa de conservación.   
Por otra parte, en el PNN Chingaza se implementó con el apoyo del Grupo de Planeación y Manejo el segundo monitoreo de ocupación de Oso Andino después de 4 años. Ya que el equipo del PNN Chingaza cambio respecto al primer monitoreo, se gestionaron e impartieron junto a WCS capacitaciones sobre las técnicas de monitoreo.
En el marco del monitoreo del PNN Chingaza se realizó una capacitación practica a integrantes de los equipos de los Parques Tamá, Pisba, Guanenta, y Cocuy. Éstas áreas protegidas tienen a excepción de Cocuy, priorizado como VOC el Oso Andino y planean a corto plazo sumarse al monitoreo de la especie.</t>
  </si>
  <si>
    <t>En el año 2013, el Grupo de Planeación y Manejo socializó (a través de oficios, intranet, reuniones) con las Direcciones Territoriales y la mayor parte de áreas protegidas, la "Guía metodológica para formulación de planes de emergencia y contingencia en las áreas del SPNN" y el procedimiento de gestión del riesgo de desastres para la Entidad, en el marco del Sistema Nacional de Gestión del Riesgo de Desastres (Ley 1523 de 2012) donde se integran los planes de contingencia, que en años anteriores habían desarrollado los Parques. Dentro de la ruta de actualización de planes de manejo, se presento el aplicativo donde se consigna el plan de emergencia y contingencia como documento anexo al plan de manejo. 
En el taller nacional de prevención, vigilancia y control y gestión del riesgo, realizado en septiembre y en el que participaron todas las direcciones territoriales, se presentó los avances logrados mediante la implementación de la metodología de análisis de riesgo a los Valores Objeto de Conservación y se dio orientación para articular la gestión del riesgo en los componentes de ordenamiento y plan estratégico del plan de manejo y con procesos particulares de ordenamiento territorial y educación ambiental..   
En el segundo semestre del año se coordinaron y desarrollaron varias jornadas de trabajo, especialmente con  las Direcciones Territoriales Andes Occidentales, Orinoquía y Caribe, y de forma particular con los equipos de trabajo de algunas áreas protegidas. En estos talleres se presentó el enfoque de GRD en la planeación del manejo, la metodología propuesta para la formulación del plan de emergencia y contingencias y se inició el diligenciamiento de los diferentes componentes, de acuerdo con la experiencia e información disponible.
En 2014 mediante el concepto técnico No 20142200000106 del 27-05-2014 se aprobó el Plan de emergencia y contingencias del PNN Las Hermosas y con el concepto No.20142000000016 del 11-03-2014 se aprobó el Plan de emergencia y contingencias del PNN Tatamá. Para la socialización de este instrumento con las instancias locales y regionales del Sistema de Gestión del Riesgo, se preparó un formato base para generar el resumen ejecutivo del Plan. A la fecha, no se ha recibido el reporte de socialización de estas dos áreas protegidas.
Por otra parte, se ha continuado el ejercicio de revisión y retroalimentación de los planes de emergencia y contingencias que han formulado 30 áreas protegidas.</t>
  </si>
  <si>
    <t>La meta se encuentra en 45% sin embargo la meta de los planes de contingencia es del 100%, por lo tanto se requiere unificar al 100% teniendo en cuenta que son un solo documento, que se aprueban este año con los planes de manejo (tener en cuenta que se requieren socializar).
Se requiere justificación de porqué no se reconocen los datos recopilados por las DT para medir el indicador a través de POA.
Se alerta sobre el cumplimiento de este indicador el cual requiere diseño de plan de mejoramiento que presente las acciones que permitirán alcanzar la meta.</t>
  </si>
  <si>
    <t>Se requiere justificación de porqué no se reconocen los datos recopilados por las DT para medir el indicador  a través de POA.
Acoge el plan de mejoramiento anterior debido a la unificaciòn de los documentos en 2013.</t>
  </si>
  <si>
    <t>En el marco del cumplimiento de la meta se avanzo en la elaboración de la Guía de restauración ecológica para áreas afectadas por uso agropecuario y monitoreo a los procesos de restauración ecológica en Áreas Protegidas .
Se implementan acciones de restauración en ecosistemas terrestres de 27 áreas protegidas, tres áreas protegidas implementan guarderias de coral como aporte a la restauración de corales. Se formularon los proyectos:
Igualmente, se formularon y presentaron a ecopetrol de tres proyectos a realizarse en los PNN El Cocuy, ANULE y Pisba con la financiación de ECOPETROL. 
Se realizaron los términos de referencia para la restauración ecológica  en el marco de tres  procesos sancionatorios, dos de los cuales se encuentran en ecosistemas de manglar, corales y praderas y uno para paramo.
Se implementa el proyecto financiado por Parques Canadá donde seis Áreas Protegidas implementan acciones der restauración ecológica: 
ANULE, PISBA, COCUY, CHINGAZA, OLD PROVIDENCE Y LOS NEVADOS, los cuales han avanzado en la contratación de profesionales y en la compra de insumos.
Se han formulado dos proyectos ante el Ministerio de ambiente y desarrollo sostenible. El primero en el marco del plan nacional de restauración y el segundo en relación al Fondo nacional de adaptación. Los cuales se describen a continuación: En el marco del plan nacional de restauración ecológica así como en el cumplimiento de las metas nacionales relacionadas en el plan de desarrollo 2010-2014 “Prosperidad para todos”, se formuló un proyecto con el MÁS en algunas áreas priorizadas del Sistema de Parques Nacionales, el cual busca Implementar acciones de restauración ecológica con el fin de contribuir en el mejoramiento de las condiciones de estado de las áreas  protegidas priorizadas del Sistema de Parques Nacionales Naturales a través de la realización de diagnósticos participativos que permitan Aportar en la orientación de los procesos de restauración ecológica y la Implementar acciones de restauración ecológica pasiva en 370 hectáreas áreas degradadas de 5 áreas protegidas (PNN NEVADOS, PNN COCUY, PNN PICACHOS y PNN ALTOFRAGUA INDI WASi.
En el proyecto presentado al fondo de adaptación se buscan implementar acciones en 1130 hectáreas en 6 áreas protegidas del SPNN (PNN EL COCUY, PNN PISBA, PNN FARALLONES, PNN SELVA DE FLORENCIA, PNN NEVADOS y SFF IGUAQUE; distribuidas en restauración activa (460 hectáreas) y restauración pasiva (670 hectáreas).
COMPENSACIONES
En este periodo frente a este tema el GPM  ha realizado jornadas de trabajo con el Grupo de SINAP, SSNA. Se abordó el tema específico de 1% en el PNN Pisba como ejercicio piloto. 
Se identificaron 8 proyectos que se encuentran en cuencas hidrográficas que hacen parte de esta AP, para lo cual se inició una revisión en la ANLA de las resoluciones por las cuales se adopta la licencia ambiental y se identifican las responsabilidades de compensación así como el estado de avance de cada uno de los compromisos de las empresas y como avanzar en un proceso de gestión para direccionar los recursos de 1% en el AP. Con esta información se realizó una reunión con la DTAN y el AP para priorizar las acciones que pueden ser susceptibles a implementarse. Como resultado se identificaron dos tipos de proyectos: la compra y saneamiento de predios. La implementación de acciones de restauración específicamente en la zona concerniente al sector laguna de Socha el cual se encuentra en la cuenca del Río Chicamocha.  Para la ejecución de los proyectos relacionados con la compra de predios, se requiere del insumo de información obtenida por la territorial en cuanto a los predios susceptibles de compra, con el fin de articular proyectos de saneamiento relacionados con las cuencas sobre las que pueda invertirse.
Se realizo el  II Simposio de restauración Ecológica en Áreas Protegidas en el marco del III Congreso Iberoamericano y del Caribe de Restauración en el cual se realizaron 13 presentaciones orales que contaron con la participación de las Áreas Protegidas así como representantes de Parques Canadá y Estados Unidos.</t>
  </si>
  <si>
    <t>El reporte corresponde a actividades y productos relacionados con restauración pero no ofrece información relacionada con la metodología descrita en la hoja metodológica, se requiere reportar avance en diciembre debido a la periodicidad y reportar en función literal a la hoja metodológica. 
Luego de actualizarse el resultado cuantitativo se requiere verificar si se requiere plan de mejoramiento.</t>
  </si>
  <si>
    <t>Actualmente, se registra un avance del 28,57% correspondiente al desarrollo de procesos de ordenamiento de recursos hidrobiológicos y de acciones de manejo en las siguientes áreas:
SFF Malpelo: En 2014 se cuenta con el Convenio con la Armada Nacional, CI y Fundación Malpelo, el cual busca, además de realizar las acciones de control a las actividades de pesca ilegal, el fortalecimiento en comunicaciones y equipos que permitan dicho control.
Con el apoyo de la WWF, el PNN Sanquianga en conjunto con el PNN Gorgona realizaron en el 2013 una reunión con el equipo mixto para revisar las actividades del año, en la cual se  trabajó en un plan de trabajo para iniciar la construcción de la propuesta de ordenamiento dentro del proyecto de pesca UE para el corredor Gorgona - Sanquianga. Para el año 2014, se trabaja en la propuesta de ordenamiento dentro del proyecto de pesca UE para el corredor Gorgona - Sanquianga. 
PNN Katios: De manera articulada con AUNAP y WWF se viene realizando el monitoreo sobre el uso tradicional del recurso por parte de las comunidades, el cual se espera que permita el actualizar el ordenamiento pesquero de la región.
PNN Utria: En el marco del Convenio entre PNN y Marviva se formuló la propuesta de ordenamiento pesquero, conservación colectiva y uso sostenible de la pesca en el Golfo de Tribuga, como zona de influencia del PNN Utria y en los cuales se propone objetivos de conservación para una nueva estrategia de conservación en la zona de influencia del área protegida.</t>
  </si>
  <si>
    <t>Las Unidades Económicas de Pesca-UEP, comprenden las embarcaciones, equipos, artes y/o métodos de pesca empleados por los pescadores en las actividades de aprovechamiento de los recursos. Estas pueden ser clasificadas en dos tipos: mayores y menores, las UEP-mayores son aquellas que están conformadas por la embarcación, la tripulación y las artes y/o métodos de pesca y las UEP-menores son aquellas conformadas por las artes y/o métodos de pesca y el pescador. Para el periodo 2006-2008, las UEP estimadas para las 5 áreas protegidas, son 634 y las del 2010 y 2011, obtenidas a partir del censo son 357.
Asociado a este tema, se encuentra que de manera general existe una tendencia hacia la disminución en el tiempo; lo cual tiene su explicación en las diferentes acciones que desarrolla Parques Nacionales Naturales entre las que se encuentran: i) a través de la búsqueda de opciones de alternativas para quienes realizan la actividad, ii) educación ambiental y comunicación comunitaria, ii) trabajo interinstitucional, iv) fortalecimiento de actividades de prevención, control y vigilancia articulado con entidades del estado y v) la participación en espacios de dialogo con los pescadores. 
Sin embargo, aunque se continúa atendiendo la situación de presión por pesca en las AP y la disminución del esfuerzo de las UEP se disminuye, la recuperación de las especies no es tan rápida. Este último aspecto se evidencia en los resultados del análisis del índice de abundancia relativa (Captura por Unidad de Esfuerzo-CPUE) y su contraste con el esfuerzo (número de faenas). Un ejemplo de ello es la almeja Polymesoda sólida, sobre la cual se observó una disminución del 28,5% en el esfuerzo desde el 2006 (más 2900 faenas) hasta 2012 (844 faenas). Sin embargo, aunque la disminución es significativa, es el valor de la CPUE no alcanza los niveles de condición registrados en 2005 (cuando se reportó el máximo valor de CPUE = 354 kg/faenas) (INVEMAR, 2013). Lo anterior, evidencia que aunque Parques Nacionales Naturales ha desarrollado diferentes acciones para lograr la disminución de la presión en las AP, el efecto de la pesca sobre las especies que son aprovechadas puede ocasionar que se sobrepase la resiliencia de las poblaciones y que no se logre su recuperación (Worm et al., 2009; Appeldoorn, 2010).
Con respecto a las acciones contempladas en la hoja metodológica:
1. Actualmente (2014), se encuentra en elaboración por la DT Caribe, el documento "Análisis sobre la presión por pesca en áreas protegidas con jurisdicción marino–costera adscritas a las Dirección Territorial Caribe de Parques Nacionales Naturales de Colombia y propuesta para su disminución"
Este documento presenta la presión por pesca, como una de las principales amenazas para los recursos hidrobiológicos y los ecosistemas acuáticos que en ellas se encuentran representadas. Ante esta situación, la Dirección Territorial Caribe -DTCA, ha desarrollado diferentes procesos para atender la problemática que en torno a dicha presión se presenta en sus áreas protegidas (Martínez-Viloria, 2009, Martínez-Viloria et al., 2009a,b, 2011, 2010) en beneficio de la oferta de recursos de importancia pesquera, como un bien y servicio ambiental esencial para la región Caribe. En este sentido, a partir de 2006 se inició un proceso de seguimiento para diagnosticar la presión por pesca en cinco áreas protegidas del Caribe colombiano: Parque Nacional Natural (PNN) Tayrona (PNNT), PNN Old Providence McBean Lagoon (PNN OPMBL), PNN Corales del Rosario y de San Bernardo (PNN CRSB), Santuario de Fauna y Flora (SFF) Los Flamencos (SFFF) y Vía Parque Isla de Salamanca (VIPIS). Para desarrollar dicho diagnóstico, fue necesaria la generación de una alianza estratégica con el Instituto de Investigaciones Marinas y Costeras-INVEMAR, lo cual ha permitido la aplicación de la metodología propuesta en el Sistema de Información Pesquera del INVEMAR –SIPEIN Ver 3.0.
El documento en mención adicional contempla el análisis de la presión por pesca a partir del registro de información de desembarcos pesqueros obtenidos entre 2006 - 2012 en cinco AP (PNNT, PNN OPMBL, PNN CRSB, SFFF y VIPIS). Incluye la información de dicha presión en el sector lagunar de VIPIS-sector el Torno, la cual ha sido registrada entre 2002 – 2012 por el INVEMAR aplicando la herramienta SIPEIN en el marco del monitoreo pesquero que realiza el Instituto en el complejo lagunar Ciénaga Grande de Santa Marta.
2. La AUNAP, se encuentra perfilando el Proyecto Evaluación de la pesquería de las especies de peces loro (Scaridae) en el Caribe Colombiano, el cual busca evaluar el estado actual de las pesquerías de las especies de scaridos en el Caribe continental colombiano, teniendo diversas áreas: (Guajira, Santa Marta, Cartagena-Islas del  Rosario y Golfo de Morrosquillo-San Bernardo). PNN manifestó la voluntad de participar en dicho proyecto, considerando que dentro de sus AP se viene realizando esfuerzo pesquero sobre el Pez Loro.
Considerando la importancia de especies de pez loro en el ecosistema coralino, es de gran importancia conocer el estado de dicho recurso para establecer las diferentes estrategias de manejo y conservación de esta especie.
3. Igualmente, se dio respuesta a una iniciativa de cooperación con la Fundación Eduardoño, la cual buscaba apoyar las comunidades de pescadores para que estos ejercieran las actividades de pesca al exterior del AP del PNNCRSB, no obstante PNN recomienda iniciar dichos procesos a través del fortalecimiento y reconocimiento de las actividades de PNN al interior de las AP a trenes de la concientización y educación a la comunidad por parte del AP, para posteriormente abarcar el tema de presión por pesca.
4. En la DT Pacifico y en el marco del Convenio de 014 de 2009, se viene realizando el Monitoreo de capturas y desembarcos provenientes de todas las comunidades de pescadores del Golfo de Tribugá, así como la caracterización y georeferenciaciòn de los calderos utilizados en labores de pesca artesanal.</t>
  </si>
  <si>
    <t>Falta evidencia: Oficios de entrega de Bases de datos a IDEAM que evidencie el avance en el 50% del componente que corresponde al GTEA
Requiere Plan de Mejoramiento en las DT</t>
  </si>
  <si>
    <t>Requiere plan de mejoramiento. 
La meta adoptada en PAI y HM es del 40%, por lo cual no es vàlido tener un 26% en POA.
Teniendo en cuenta que se presenta avance semestral se recomienda cambiar la periodicidad de la HM que actualmente es anual.
Evidencia: Plan de manejo de cada área protegida con vocación ecoturistica y documentos anexos derivados del ejercicio de planificación del ecoturismo.</t>
  </si>
  <si>
    <t>El tema de estructura ecológica principal, en 2013 se socializó como una análisis de estado de conservación con base a ciertos atributos ecológicos clave, más que como un mapa o un resultado de estructura ecológica principal, pues para hablar de EEP es necesario que se incluya todo el tema de servicios ecosistémicos y biodiversidad y esto se debe contemplar desde cada área protegida y subsistemas del SINAP. Por esta razón, los ejercicios que se están ejecutando con el apoyo de las direcciones territoriales es una evaluación del estado de conservación de la región, utilizando como unidad de análisis las coberturas Corine Land Cover 100.000 del año 2007; lo que se puede entender con uno de los insumos principales para elaborar completamente el análisis de estructura ecológica principal.
Con base en la metodología que se planteó para realizar los mapas de estado de conservación de distintos atributos ecológicos, se elaboraron para siete (7)  provincias biogeográficas (Pericaribeño, Sierra, Norandina, Choco-magdalena, Guayana, Orinoquía y Amazonía) los mapas correspondientes a cada atributo. Para complementar el ejercicio de estructura ecológica es necesario que se incluya información proveniente y discutida por cada una de las territoriales, que soporte los análisis de funcionalidad ecosistemica. Dicho ejercicio técnico y operativo se debe abordar con apoyo de las territoriales, del grupo SIR, SINAP y GPM.
En 2014 se está construyendo un insumo adicional para incluir dentro del proceso de estructura ecológica, además de los análisis de estado de conservación de atributos ecológicos que se elaboraron el año anterior, es un análisis de conectividad de paisaje entre áreas protegidas, en donde se deben tener en cuenta aspectos tanto de estructura como de función. Hasta la fecha se ha construido la primera versión de un documento conceptual y metodológico para generar propuestas de conectividades y corredores ecológicos entre áreas protegidas. Así mismo las territoriales deberán  complementar el ejercicio en la medida que cuenten con información relevante de servicios ecosistémicos y biodiversidad y otra que consideren pertinente para cada contexto regional y local.
Además de lo anterior, se generó un primer ejercicio piloto en Andes Nororientales en donde se realizó un análisis de disponibilidad de hábitat y  conectividad de paisaje con base en patrones de paisaje; también para esta misma territorial se elaboró un modelo espacial de intensidad de uso del suelo (vulnerabilidad socio-económica), en donde se tuvieron en cuenta distintas variables socio-económicas y biofísicas para determinar el impacto que han tenido las distintas actividades antrópicas sobre el paisaje.
El reporte del indicador, se realizará una vez se cumpla las siguientes tres condiciones:
1) Estado de conservación para identificar áreas núcleo de cada Subsistema del SINAP (AP y otros).
2) Análisis de conectividad del paisaje entre áreas protegidas, es decir, áreas núcleo.
3) Identificación de servicios ecosistémicos.
De los anteriores la primera condición, ya fue cumplida, la segunda se encuentra en proceso y la tercera se espera desarrollar en la próxima vigencia. Para esto, se cuenta con el apoyo de las Direcciones Territoriales.</t>
  </si>
  <si>
    <t>Teniendo en cuenta el reporte, y si se estàn cubriendo las etapas al mismo tiempo en las 6 DTs, se recomienda modificar la HM para que presente el avance en el proceso planteando las etapas.
Igualmente, enviar soporte de la primera condiciòn cumplida.
Se alerta sobre el cumplimiento de este indicador el cual requiere diseño de plan de mejoramiento que presente las acciones que permitirán alcanzar la meta.</t>
  </si>
  <si>
    <t>De acuerdo a las actividades previstas para el seguimiento del indicador, a junio 30 se tiene el siguiente avance:
1) Metodología que orienta la selección de los VOC de sistema: En el año 2013, en el SFF Otún Quimbaya se socializó la propuesta de ruta metodológica para la selección y monitoreo de VOC de Sistema en el comité de seguimiento de la SGM.
Como antecedentes, en el I semestre de 2013 se realizaron reuniones con expertos para el ajuste de la propuesta de ruta metodológica para la selección de VOC a nivel del sistema, la cual detalla los elementos propuestos a nivel de fauna, flora y ecosistemas. En este sentido, se realizó la socialización con el director para Colombia de WCS el 12 de marzo, con el INVEMAR el 26 de abril y en el encuentro nacional de monitoreo, investigación, vida silvestre y grupo temático de agua del 10 al 24 de mayo.
Con los profesionales temáticos de las Direcciones Territoriales se estableció la necesidad de regionalizar los VOC de sistema y de distribuirlos a partir de grupos de áreas protegidas. Como ejemplo, están los frailejones endémicos de las áreas del norte de la cordillera oriental (Pisba, cocuy, Tamá), la Población de oso andino de áreas del macizo Colombiano (Puracé, Doña Juana, Nevado del Huila, Hermosas) y Corales del pacífico distribuidos en las áreas Utria, Gorgona y Malpelo.
2) Selección de los VOC de Sistema: Después de validar y trabajar con las direcciones territoriales, en el año 2013 se llegó a un total de 15 VOC de sistema seleccionados:
1. Oso de anteojos
2. Danta de montaña
3. Tortuga charapa
4. Ecosistemas que conforman la conectividad Andinoamazónica
5. Manglares pacífico y Caribe
6. Corales Pacifico
7. Caimán Aguja Caribe
8. Tribu Espeletia Cordillera Oriental
9. Cuencas de drenaje andino orinocense
10. Ecosistemas priorizados (cuenta como uno solo)
11. Especies pesqueras de interés comercial para pacífico y caribe (3)
12. Recurso hidrobiológico pacifico (2)
Para el año  2014, entre los meses de febrero y marzo de se realizó un ajuste a la propuesta de la DTCA incluyendo como VOC de sistema los ecosistemas de playas y lagunas costeras, así como el jaguar a nivel de especie. Adicional, se complementó el trabajo de diseños de cuatro (4) VOC de sistemas:
- Frailejones: Se adelantó un taller de monitoreo de frailejones con las áreas protegidas de la DTAN, Chingaza y IAvH. 
- Ecosistemas: A partir del trabajo adelantado con el GSIR se estimó que la unidad de análisis será el bioma y se trabajará bajo el criterio de representatividad.
- Playas: Propuesta de metodología del proyecto GEF- SAMP.
- Lagunas costeras: Análisis multitemporal en región caribe.
Con la territorial Orinoquia se revisaron nuevas prioridades que podrían ser incluidas antes del terminar el Primer semestre del año. 
3). Consolidación de información secundaria: En el año 2013, se avanzó en la consolidación de información secundaria de línea base de 4 VOC:
1. Oso
2. Manglares
3. Corales
4. Ecosistemas (integridad)
En el 2014, se sigue en el levantamiento de la información secundaria de los VOC de sistema seleccionados para el desarrollo de los diseños.
4). Elaboración de los diseños de monitoreo de los elementos seleccionados: De los anteriores VOC de sistema seis cuentan con diseños de monitoreo al cierre del año 2013:
1. Oso de anteojos
2. Danta de Montaña
3. Tortuga Charapa
4. Manglares
5. Corales
6. Ecosistemas (integridad)
En el año 2014, se ha apoyado el proceso de comprensión de la aplicación de la metodología para el monitoreo de oso andino propuesta por WCS, lo cual se ha hecho en el marco del corredor interinstitucional en el área de influencia del Macizo Chingaza Sumapaz. En esta aproximación se ha logrado la articulación de diversos actores institucionales, se ha estructurado el objetivo del proyecto, así como las líneas de acción priorizadas para su ejecución. Paralelamente se revisó la metodología para el monitoreo de oso andino planteada por WCS, y tras su revisión y presentación por Robert Márquez (especialista del oso andino) se llegaron a claridades y acuerdos.
Durante el segundo trimestre se continuó con el  ejercicio regional del monitoreo de oso andino (Macizo de Chingaza y área de influencia) con la participación de diferentes actores (CARs, PNN Chingaza, PNN Sumapaz, Fundación Wii, Zoológico Jaime Duque, ACOPAZOA y Bioandina), cuya finalidad es formular un programa para la conservación de la especie a nivel regional. De este trabajo se han logrado definir el objetivo, las líneas estratégicas y los compromisos parciales de las instituciones. 
Para este VOC de sistema se realizaron tres ejercicios importantes para consolidación y gestión del mismo, entre los que se encuentran:
1. Revisión del Manual de Monitoreo de Oso Andino: Después de evaluar sus componentes, estructura y generar alternativas para su construcción se logró consolidar una estructura final sometida a última revisión de forma y lenguaje, con la finalidad de producir un documento útil para las áreas protegidas. Paralelamente, WCS ha apoyado a las áreas, en la implementación del método planteado.   
2. Plan para la conservación del Oso Andino: Se ha empezado a gestionar la construcción del plan para la conservación en Parques del Oso Andino, para esto se han apoyado propuestas locales y regionales. 
3. Análisis de distribución y conectividad: Como consecuencia de los ejercicios que se han planteado anteriormente y con la finalidad de aportar al conocimiento de la efectividad del SINAP, se ha venido reuniendo información para conocer la distribución de la especie a nivel nacional y aportar información a un ejercicio de conectividad ecosistémica que aporte a la conservación y gestión de la misma para el Oso Andino, desde el sistema de áreas protegidas. Para el desarrollo de este ejercicio se ha contado con información de carácter regional y nacional, en los espacios generados en el contexto del corredor Oso Andino Macizo Chingaza y área de influencia, se han generado espacios para la priorización de los elementos que determinen la ocupación de la especie. El ejercicio de priorización de los elementos de ocupación ha sido apoyado adicionalmente por WCS, lo cual ha permitido tener el panorama más amplio de los requerimientos para la especie.     
Para el VOC de Sistema Corales, el 8 de abril se realizó taller de ajuste e implementación de los indicadores de tendencia en áreas coralinas del SAMP, con la participación de representantes técnicos de los monitoreos de las comunidades coralinas en las áreas protegidas de los Parques Nacionales Naturales Gorgona, Utría, la Dirección Territorial Pacifico y el grupo BEM del INVEMAR. 
Para el VOC de Sistema Sub tribu Espeletiinae, se realizó una reunión de coordinación interna con los profesionales de vida silvestre, investigación y monitoreo DTAN y el profesional de monitoreo del Nivel Central, se estableció un grupo base, cuyo objetivo es impulsar el desarrollo del plan de conservación de este VOC priorizado. Se ha coordinado un plan de trabajo con fechas y responsables, donde se ha establecido un marco para la inclusión de las áreas protegidas.   
Entre el 9 y el 13 de junio de 2014 se desarrolló el taller de investigación y monitoreo sobre la Sub tribu Espeletiinae en el PNN Cocuy. Durante este encuentro las APs de la DATN (Tamá, Pisba, Guanentá y Cocuy) expusieron la temática, los avances en investigación y monitoreo.</t>
  </si>
  <si>
    <t>Se alerta sobre el cumplimiento de este indicador pues no avanzò en el primer semestre de 2014, requiere diseño de plan de mejoramiento que presente las acciones que permitirán alcanzar la meta.</t>
  </si>
  <si>
    <t>La Subdirección Administrativa y Financiera a través del Grupo de Gestión Humana ha realizado los análisis, estudios y justificaciones técnicas necesarias para la creación de cargos en la Planta de Personal de Parques Nacionales Naturales. 
En este sentido, se obtuvo la viabilidad para la creación de diecinueve (19) cargos distribuidos en el nivel central, territorial y local, siendo este número de cargos insuficiente frente a las necesidades actuales identificadas en el respectivo estudio técnico.
Por lo anterior, se continúan las gestiones ante los diferentes entes responsables para la creación de 630 cargos en la planta de personal y así poder contar con una planta de personal de 1.233 cargos.
Las gestiones realizadas respecto de la creación de los 19 cargos fue aprobada a través del Decreto 1688 del 02 de agosto de 2013 y una vez publicado el manual correspondiente al interior de la entidad se dio inicio a las convocatorias de concurso interno a través de la figura de encargo y otros nombramientos a fin de realizar la provisión correspondiente. Los 19 cargos creados ya fueron provistos a través de encargo y nombramiento provisional debidamente tramitados ante la Comisión Nacional del Servicio Civil.</t>
  </si>
  <si>
    <t>Se recibe anexo de cálculo a 2013. Falta anexo de càlculo en los dos primeros trimestres de 2014.
El POA 2014 no presenta anàlisis descriptivo de cuatrienio, para 2014 se presenta reporte de gestiòn y no anàlisis de resultados como se solicitò en reuniòn el 17 de junio.
Faltan evidencias de la HM: Informes de seguimiento
Requiere plan de mejoramiento pues estando a mitad de año va en un 31%</t>
  </si>
  <si>
    <t>En el primer trimestre se realizó un análisis de la accidentalidad en Parques Nacionales Naturales desde el 2010 a la fecha, cuyos resultados sirvieron de insumo para la estructuración del programa de seguridad vial, que actualmente esta siendo revisado y complementado por la ARL Colmena. Teniendo en cuenta los exámenes ocupacionales y demás información suministrada por las áreas se esta configurando el programa de vigilancia epidemiológica osteomuscular. (NC) : Taller relacionado con el fortalecimiento de las capacidades comunicativas del personal que presta sus servicios a PNN, dirigido a siete (7) dependencias de Nivel Central.  Análisis de los resultados del instrumento de riesgos Psicosocial para identificar las  intervenciones a realizar de naturaleza grupal e individual .  En proceso la convocatoria del reconocimiento de la entrega de incentivos a los Mejores Equipos de Trabajo. (DTAM)Se otorgaron tiquetes para trayectos de dos funcionarios Rafael Ricardo Almonacid y David Novoa Mahecha del PNN Yaigoje Apaporis. 
(DTOR) Suministro de tiquetes aéreos para la salida de dos funcionarios del PNN Tuparro el día 18/01/2014, 22/01/2014, 25/03/2014. DTPA  Tiquetes asignados en Gorgona, Sanquianga y katios. (NC) : Se llevaron a cabo dos (2) reuniones del Comité de Convivencia actividades para dilucidar posibles situaciones de acoso laboral enmarcados en la ley 1010. Por otra parte, se encuentra en proceso la tabulación, análisis y entrega de resultados del Instrumento denominado "Riesgo Psicosocial" para realizar las intervenciones de naturaleza grupal e individual de los funcionarios de la Entidada.  Se ha llevado a cabo un proceso de fortalecimiento de las competencias laborales y personales  de los funcionarios y contratistas de Parques, en las temáticas denominadas: "Trabajo en Equipo, Manejo del Estrés, Comunicación y Relaciones Interpersonales"  con los grupos Oficina Asesora Jurídica, Oficina Asesora Planeación, Grupo de Contratos, funcionarios y contratistas del PNN Puracé,  Grupo de Asuntos Internacionales y Cooperación  y a un (1) Area Protegida (PNN Puracé). (NC) : A la fecha se han realizado 21 intervenciones psicológicas individuales. 17 corresponden a diferentes dependencias de Nivel central y 4 de ellas a un área Protegida (PNN Puracé).
NIVEL CENTRAL: A la fecha se han realizado la celebración de fechas especiales tales como: Día de la Mujer, Día de la Secretaria y el Conductor y celebraciónde cumpleaños.DTAM Celebración de cumpleaños en DTAM con  torta en febrero 26 y marzo 26, y en las áreas con tarjeta. Celbración día de la mujer celebrado el 10 de marzo con entrega de detalle proporcionado por Cafam y entregado por mimos. DTOR celebró el día de la Mujer (8 mar) y el día del hombre con asistencia del PNN Macarena (25 mar). Cada mes se decora el puesto de trabajo de quien cumple años y se organizarón partidos de Futboll 5 paa compartir espacios deportivos. DTPA: Celebracion de cumpleañeos de los funcionarios y contratistas de la DTPA y auxiliares administrativos.bienestar a la secretaria ejecutiva y al conductor de la dtpa viaje a corales. (NC) : Se diseño el estudio previo de exámenes médicos de ingreso, retiro y cambio de ocupación. (NC) Se remitieron a las áreas protegidas y Direcciones Territoriales dotacón para botiquines . (NC) Se realizaron tres reuniones de COPASOE</t>
  </si>
  <si>
    <t>Se recibe anexo de cálculo a 2013. Falta anexo de càlculo en los dos primeros trimestres de 2014.
El POA 2014 no presenta anàlisis descriptivo de cuatrienio, para 2014 remite a de gestiòn el cual es insuficiente.
Faltan evidencias de la HM
Requiere plan de mejoramiento pues estando a mitad de año va en un 19%</t>
  </si>
  <si>
    <t>Durante el año 2010 se inició el proceso de implementación de la estrategia de comunicación comunitaria en cinco áreas protegidas (Parque Nacional Natural Utría, Parque Nacional Natural Farallones de Cali, Parque Nacional Natural Las Orquídeas, Santuario de Fauna y Flora Los Colorados y la Vía Parque Isla de Salamanca.
En el 2011 implementó la estrategia de comunicación comunitaria en los Santuarios de Fauna y Flora Los Colorados y Orito Ingi Ande, El Corchal Mono Hernández, además en los Parques Nacionales Naturales Utría, Los Katíos, Doña Juana, El Cocuy, Orquídeas,  Salamanca y Sierra Nevada.
En el 2012 se han realizado actividades para continuar la implementación de la estrategia de comunicación comunitaria en las siguientes veinte (20) áreas protegidas: Sanquianga, Gorgona, Orito, Los Nevados, Orquídeas, El Cocuy, Salamanca, Mono Hernández, Los Colorados, Tayrona, Tinigua, Chingaza, Bahía Malaga, Puracé, Ciénaga Grande de Santa Marta, Los Flamencos, Los Colorados, El Mono Hernández, Otún Quimbaya, Doña Juana
Durante el 2013 se inició el proceso de comunicación comunitaria en los Parques Nacionales Naturales Sierra Nevada de Santa Marta, Old Povidence y La Macarena, donde se realizó la fase de socialización al equipo el área protegida y se adelantó la fase de planeación con los líderes de comunicación.
Además e realizaron actividades en 19 áreas protegidas, en las cuales, los líderes de comunicación tuvieron la oportunidad de recibir taller de televisión, radio y redacción para poder elaborar piezas de divulgación que se encuentran a apoyando el posicionamiento de Parques Nacionales Naturales a nivel local.</t>
  </si>
  <si>
    <t>GAIC: En la vigencia 2010  se formularon 4 proyectos de cooperación resaltando la fomulación del proyecto de Turismo derivado de la Comisión Mixta entre Brasil y Colombia,  Unión Europea en el tema de pesca, Proyecto Amazonia GAIA y Proyecto de adaptacion a cambio climático para la Reguion del Pacifico (Sanquianga y Utria). 
 Para la vigencia 2011 se formularon 8 proyectos de cooperación con Unión Europea, Banco Mundial-GEF, Principado de Mónaco, UNESCO-Patrimonio Mundial, Finlandia, España, CAN y se dió inicio a la gestión del Proyecto KfW. Adicional se realizó el acompañamiento mediante insumos técnicos e información de posición de país en las diferentes comisiones de vecindad y mixtas a nivel de mecanismos de integración fronteriza.
Referente a la formulación de proyectos en la vigencia 2012 se contó con la aprobación de proyectos de cooperación internacional los cuales se encuentran en proceso de formalización y se espera su inicio de ejecución a partir del segundo semestre del año (Proyecto "Actualización de los Planes de Manejo de las Areas del Sistema de Parques Nacionales Naturales (SPNN) en el Marco de las Tendencias Actuales de Cambio Climático" gestionado con Canadá y el Proyecto "Fortalecimiento de capacidades del personal de Parques Nacionales Naturales de Colombia" gestionado con National Park Service U.S. / USAID . Así mismo se gestionó el Proyecto "Programa Regional sobre uso y conservación de la biodiversidad en los paisajes naturales y culturales asociados a caminos ancestrales andinos, y a la Gran Ruta Inca"  gestionado con la Secretaría General de la CAN. Se terminó la formulación de tres de los proyectos que estaban en este proceso: 1) El Programa Regional Biodiversidad y Áreas Protegidas y el Estudio de Factibilidad, que se financiará con recursos del KfW, el cual fue una construcción conjunta entre las áreas protegidas, las direcciones territoriales de Caribe y Andes Nororientales y las diferentes dependencias del nivel central de Parques Nacionales, el MADS, APC, Fondo Patrimonio Natural y el KfW. Se negociaron, ajustaron y aprobaron 3 proyectos de Cooperación Sur-Sur con el CONANP de México y con el SNAP de Uruguay.  
 Firma de convenios con asociaciones que agremian grupos empresariales en actividades de minería (ASOGRAVAS, Cámara Colombiana de Minería) con el fin de aunar esfuerzos financieros para apoyar las líneas de acción en el marco del Portafolio Alianza para la Conservación.
Firma de convenio con la Fundación ARGOS para llevar a cabo el proyecto de Divulgación y Posicionamiento de los Parques Nacionales (Parques va a las Empresas). 
Por último, en la vigencia 2013 se finalizó el proceso de formalización del Proyecto Actualización de los Planes de Manejo de las Áreas del Sistema de Parques Nacionales Naturales (SPNN) en el Marco de las Tendencias Actuales de Cambio Climático, se contribuyó al avance en la elaboración de la propuesta de investigación para construir la línea base del Programa Biodiversidad y Áreas Protegidas, que será financiada por la Agencia KfW, se realizó el avance en la formulación del esquema preliminar de la Fase II del Programa Biodiversidad y Áreas Protegidas, que se focalizará en el Pacífico y Andes Occidentales. En el Marco de la Cooperación No Oficial, respecto al relacionamiento con el sector empresarial se han formulado tres proyectos en la temática de restauración ecológica en los Parques Nacionales Naturales de Cocuy, Pisba y Estoraques para ser financiados por Ecopetrol. Otros proyectos formulados y aprobados fueron el Proyecto Programa Diversidad Biológica y Áreas Protegidas de Colombia Fase I formulado con KfW, Proyecto Estrategias de adaptación al Cambio Climático basada en ecosistemas en Colombia y Ecuador GIZ - adaptación basada en ecosistemas formulado con Alemania 
(BMU - GIZ). Proyecto Fortalecimiento del Sistema de Parques Nacionales para favorecer la protección del clima y la conservación de la biodiversidad (Colombia), Proyecto Implementación del enfoque de conectividades socio-ecosistémicas para la conservación y uso sostenible de la biodiversidad de la Región Caribe Colombiana formulado con el GEF(5), Proyecto Amazon Vision denominado Support to the implementation of the Amazon Ecosystem-based Conservation Vision to the benefit of local communities and the preservation of ecosystem services in the Amazon region formulado con la Comisión Europea y la FAO como co-fianciador. 
Proyecto Fortalecimiento de la alianza Parques Nacionales Naturales de Colombia –Empresa Epsa, Proyecto Restauración Ecológica en áreas afectadas por uso agropecuario en ecosistemas subxerofíticos en el Área Natural Única (ANU) Los Estoraques de Parques Nacionales Naturales de Colombia formulado con Ecopetrol, Proyecto Restauración Ecológica de Áreas afectadas por ganadería en el sector de  la laguna de Socha, Parque Nacional Natural Pisba formulado con la Empresa Ecopetrol, Proyecto Restauración Ecológica en Areas Afectadas Por Uso Agropecuario En El Parque Nacional Natural El Cocuy formulado con la Empresa Ecopetrol, Proyecto Alianza Estratégica Para La Conservación Del Corredor De La Danta Especie Emblemática De La Cuenca Del Río Otún formulada con la Empresa Frisby, Proyecto Apoyo en el proceso de nominación del Parque Nacional Natural Chiribiquete como Sitio Patrimonio Mundial formulado con Asogravas. Proyecto Conservación de los Bosques y Sostenibilidad del corazón de la Amazonia Colombiana. Proyecto Programa Diversidad Biológica y Áreas Protegidas de Colombia Fase I. Proyecto Estrategias de adaptación al Cambio Climático basada en ecosistemas en Colombia y Ecuador GIZ. Proyecto Fortalecimiento del Sistema de Parques Nacionales para favorecer la protección del clima y la conservación de la biodiversidad (Colombia) Proyecto Construcción de resiliencia en el Bioma Amazónico: las áreas protegidas como parte integral de la adaptación al cambio climático,  Proyecto Apoyo a la consolidación de la Visión Ecositémica de Conservación en el Bioma Amazónico en beneficio de las comunidades locales y la preservación de los servicios ecosistémicos en la región amazónica.  Proyecto Identificación de Tres Especies Silvestres Priorizadas en el Convenio ACOPAZOA - PNN.
Proyecto Centros de Interpretación y Estrategia de Educación Ambiental de Parques Nacionales en el Parque Jaime Duque, Proyecto Manual de Lineamientos Técnicos y Operativos para la Consecución de Recursos para desarrollar acciones de restauración en el PNN Chingaza Convenio CAEM. Proyecto Compensación de Huella de Carbono a través de Acciones de Restauración en los parques priorizados con la Empresa TERPEL, Fortalecimiento de Iniciativas Artesanales en Parques Nacionales con la Fundación Bancolombia, Proyecto Restauración Ecológica en 200 Has en el PNN Sierra Nevada de Santa Marta  bajo el Convenio de Parques Nacionales y Contreebute.</t>
  </si>
  <si>
    <t xml:space="preserve">El porcentaje acumulado corresponde a lo comprometido del presupuesto FONAM y Gobierno Nacional, para los compromisos que cubren el total de la vigencia 2014, como por ejemplo el servicio de vigilancia, servicio de aseo y cafeteria, contratos de prestacion de servicios de toda la vigencia 2014. El resultado generado es bueno por cuanto la meta al final de la vigencia es 100% y para este primer trimestre ya se ejectuó la mitad.
Para el segundo trimestre, la ejecución corresponde a los compromisos que cubren el total de la vigencia 2014, como por ejemplo el servicio de vigilancia, servicio de aseo y cafeteria, contratos de prestacion de servicios de toda la vigencia 2014.  El resultado se encuentra entre el rango aceptable teniendo en cuenta que corresponde al acumulado del primer semestre, lo cual proyecta que la meta establecida del 100% para el final de la vigencia se puede cumplir. </t>
  </si>
  <si>
    <t>Dentro del primer trimestre atendieron la mayoría de las solicitudes superando los esperado dentro del indicador. El porcentaje restante no fue atendido dentro del tiempo debido factores que generaron retraso en los mismos, es así que en los siguientes casos: "equipo sin acceso a red" de la Dirección Territorial Caribe tuvo retraso debido a la migración al nuevo dominio y las consecuencias de ello donde se reportó un caso insatisfactorio. Una vez superado el tema de la migración se espera continuar en normal y oportuna atención a los servicios de soporte. Otra diferencia significativa se encontró en la Dirección Territorial Andes Occidentales donde los casos evaluados y reportados como insatisfechos se reevaluaron con los usuarios y manifestaron haber respondido que no recordaban el caso. En adelante, con la implementación de la mesa de ayuda GLPI para todos los usuarios se tendrá un seguimiento y aprobación por parte del usuario garantizando así un seguimiento efectivo a cada uno de estos.
El resultado del indicador para el segundo trimestre se encuentra en el nivel satisfactorio. El 1% registrado como no satisfactorio corresponde en el mes de abril a DTAM tres soportes uno de la DT y  los otros dos estaban pendientes a resolversen posterior a la migración que se realizó en Mayo, estos ya fueron resueltos. En el mes de mayo y junio corresponde  a DTCA por soportes que fueron resueltos pero los usuarios no lo han cerrado en el GLPI, para lo cual ya se hizo la respectiva solicitud.</t>
  </si>
  <si>
    <t>El resultado del indicador es satisfactorio teniendo en cuenta que la meta anual es 100%.
En el nivel central se están gestionando la contratación para realizar el proximo mantenimiento, a la fecha no se cuenta con el mismo por cuanto los proveedores ofrecen valores que superan el presupuesto asignado.
La Direccion Territorial Pacifico, tiene un contrato de mantenimiento de equipos de computo para los Parques: Utria, Sanquianga, Farallones, Uramba, SFF Malpelo y la DTPA, para realizar dos mantenimientos preventivos y correctivos, de los cuales ya se ha realizado el primero y el ultimo está programado para el mes de noviembre de esta vigencia.
Se tienen programados 2 mantenimientos para la vigencia 2014, teniendo en cuenta la incidencia de la UPS, se detuvo el proceso para avanzar en UPS y reducir el presupuesto de Mto Equipos de Computo, sin embargo se buscara la forma que se pueda adicionar presupuesto para contar con la programación, de lo contrario se efectuara (1) Mto.</t>
  </si>
  <si>
    <t xml:space="preserve">Para el primer semestre se tuvo un porcentaje de cumplimiento del 65%, lo que indica que la meta definida para el indicador se esta cumpliendo según lo planeado, lo cual evidencia que la ejecucion del plan de compras se esta realizando conforme a lo definido en la planeacion financiera de la entidad. </t>
  </si>
  <si>
    <t>Se recibieron 212 peticiones ingresadas al Sistema de Parques Nacionales Naturales, dentro de estas se denota como caso relevante las peticiones consulta, dentro de las cuales las más frecuentres son; la solicitud de información de ingreso a Parques Nacionales Naturales e información sobre la gestión de Parques en los diferentes niveles de procesos administrativos, técnicos y de operación.
Dentro de los comentarios recibidos en las diferentes áreas protegidas, la petición con mayor porcentaje es el Derecho de Petición, el cual se describe dentro del análisis de Solicitud de Información, las cuales representan un 49% sobre el total, destacándose comentarios como lo son información de ecoturismo, acceso a los parques, guardaparques voluntarios, tarifas. Respecto a las quejas, las cuales representan un 13% del total, se reflejan aquellas relacionadas con tarifas de ingreso costosas, estado de los senderos y basuras.
La Dirección Territorial que más presenta peticiones de los usuarios es la Dirección Territorial Andes Occidentales, en donde se puede destacar los comentarios para el PNN Los Nevados respecto a solicitudes de información en general y a felicitaciones; de igual forma le continua el Nivel Central en donde el canal por el cual se reciben más casos, es por el Administrador WEB de la página de Parques, destacando los casos de solicitudes de información en general de parques y quejas referentes a las vivencias en las visitas a las áreas protegidas y las tarifas que se cobran.
Se recibieron 265 peticiones, las cuales fueron ingresadas por los diferentes medios correo electrónico, página web, formato impreso, buzón de peticiones en las Áreas Protegidas, Direcciones Territoriales y Nivel Central.
Dentro de los comentarios recibidos en las diferentes áreas protegidas, la petición con mayor porcentaje es  la Solicitud de Información que representa un 65% sobre el total, dentro de los requerimientos de información que realizan los usurios se puede describir los relacionados con ecoturismo, ingreso a los parques, tarifas. En cuanto al tipo de petición, Queja con un 21% del total, se reflejan comentarios relacionados con el servicio de guías, las tarifas de ingreso, estado de senderos.
En el segundo trimestre, la Dirección Territorial que continua presentando mayor número de peticiones es la Dirección Territorial Andes Occidentales con un 52%, destacándose aún el PNN Los Nevados con las solicitudes de información en general del Área Protegida.
 El 5% que no se respondió oportunamente corresponde a 13 peticiones las cuales por motivos de información pendiente o vistos de revisión no se les dio tramite oportuno. Conforme a lo anterior se ha socializado el instructivo nuevamente a los Líderes de Calidad indicando la importancia del cumplimiento en tiempos de respuesta para que así lo divulguen en las Áreas Protegidas.</t>
  </si>
  <si>
    <t>Para el I semestre de 2014, se reportaron 66 productos/servicios No conformes de SGM de 108 soliictudes de trámites ambientales revisadas. (Anexo hoja de vida del indicador)</t>
  </si>
  <si>
    <t xml:space="preserve">las Áreas Protegidas con grupos de líderes de comunicación comunitaria:  PNN Nevados, El Cocuy, Pisba, Corales del Rosario,Sierra Nevada de Santa Marta, Las Orquídeas, Farallones de Cali, Gorgona,  SFF Otún Quimbaya, Guanenta Alto Río Fonce, Los Colorados, Orito Ingi Ande, Los Flamencos y  Vía Parque Isla de Salamanca.
</t>
  </si>
  <si>
    <t xml:space="preserve">Durante el año 2010 se inició el proceso de implementación de la estrategia de comunicación comunitaria en cinco áreas protegidas (Parque Nacional Natural Utría, Parque Nacional Natural Farallones de Cali, Parque Nacional Natural Las Orquídeas, Santuario de Fauna y Flora Los Colorados y la Vía Parque Isla de Salamanca.
En el 2011 implementó la estrategia de comunicación comunitaria en los Santuarios de Fauna y Flora Los Colorados y Orito Ingi Ande, El Corchal Mono Hernández, además en los Parques Nacionales Naturales Utría, Los Katíos, Doña Juana, El Cocuy, Orquídeas,  Salamanca y Sierra Nevada.
En el 2012 se han realizado actividades para continuar la implementación de la estrategia de comunicación comunitaria en las siguientes veinte (20) áreas protegidas: Sanquianga, Gorgona, Orito, Los Nevados, Orquídeas, El Cocuy, Salamanca, Mono Hernández, Los Colorados, Tayrona, Tinigua, Chingaza, Bahía Malaga, Puracé, Ciénaga Grande de Santa Marta, Los Flamencos, Los Colorados, El Mono Hernández, Otún Quimbaya, Doña Juana
Durante el 2013 se inició el proceso de comunicación comunitaria en los Parques Nacionales Naturales Sierra Nevada de Santa Marta, Old Povidence y La Macarena, donde se realizó la fase de socialización al equipo el área protegida y se adelantó la fase de planeación con los líderes de comunicación.
Además se realizaron actividades en 19 áreas protegidas, en las cuales, los líderes de comunicación tuvieron la oportunidad de recibir taller de televisión, radio y redacción para poder elaborar piezas de divulgación que se encuentran a apoyando el posicionamiento de Parques Nacionales Naturales a nivel local.
Para el 2014 las Áreas Protegidas con grupos de líderes de comunicación comunitaria:  PNN Nevados, El Cocuy, Pisba, Corales del Rosario,Sierra Nevada de Santa Marta, Las Orquídeas, Farallones de Cali, Gorgona,  SFF Otún Quimbaya, Guanenta Alto Río Fonce, Los Colorados, Orito Ingi Ande, Los Flamencos y  Vía Parque Isla de Salamanca.
</t>
  </si>
  <si>
    <t>Se han reportado 340 notas publicadas en medios de comunicación, locales, regionales y nacionales.  Se han realizado 35 boletines de prensa, los cuales son enviados a medios de comunicación.
 En general el tema de comunicación se gestiona a través de giras periodísticas, boletines de prensa, consecusión y mantenimientos de alianzas de coproducción y emisión de productos, eventos de impacto en la opinión pública, free press
presencia permanete y campañas en redes sociales y página web, Eventos Sinap, programas producidos y emitidos a través de In Situ Radio, Ruedas de prensa, Material Impreso y de Gran Formato, Participación en ferias y eventos masivos,  Proceso de la Red Guácharos y divulgación  a través del Centro de Documentación.  El siguiente es el reporte anual de notas publicadas en medios masivos de comunicación locales, regionales, nacionales e internacionales:  2010:534  -2011: 504 -2012: 500-2013: 650</t>
  </si>
  <si>
    <t>PARQUES NACIONALES NATURALES DE COLOMBIA
Índice de Desempeño de los Procesos del SIG
Tablero de Control Físico por Subprograma</t>
  </si>
  <si>
    <t>Observaciones sobre POA 2014 (diciembre)</t>
  </si>
  <si>
    <t>suma</t>
  </si>
  <si>
    <t xml:space="preserve">Mensual </t>
  </si>
  <si>
    <t xml:space="preserve">Semestral </t>
  </si>
  <si>
    <t>Atención al usuario</t>
  </si>
  <si>
    <t xml:space="preserve">Trimestral </t>
  </si>
  <si>
    <t xml:space="preserve">Inverso aditivo </t>
  </si>
  <si>
    <t>% Avance ajustado
(Reporte/Meta)</t>
  </si>
  <si>
    <t>Promedio de % Avance ajustado</t>
  </si>
  <si>
    <t xml:space="preserve">Reporte DIC - POA </t>
  </si>
  <si>
    <t>Diferencia.</t>
  </si>
  <si>
    <t>Análisis del resultado dic 2014</t>
  </si>
  <si>
    <t>Se apoyaron a nivel de cada uno de sus departamentos fueron: Amazonia, Caribe, Pacífico y Orinoquia. Este apoyo incluyo la socialización de los elementos técnicos asociados al tema de áreas protegidas en el marco de la formulación de las directrices departamentales de ordenamiento territorial, las cuales se desarrollaran en el año 2015 cuando estos departamentos complementen estos ejercicios.
Con relación al tema de Planes de Desarrollo, se evaluó la incidencia de Parques Nacionales en la formulación de nueve (9) Planes  de Desarrollo Departamentales: Amazonas, Caquetá, Putumayo, Guainía, Guaviare, Vaupés, Santander, Norte de Santander y Arauca. Al respecto se concluyó que cuatro de estos planes posiciono el tema de áreas protegidas y se proponen estrategias de intervención en temas de saneamiento, reubicación, ordenamiento territorial, sistemas de áreas protegidas entre otros. El análisis se remitió a las Territoriales Andes Nororientales y Amazonía con recomendaciones y alertas a tener en cuenta en la gestión.
El SPNN esta en 30 departamentos, 220 municipios y tiene relación con la jurisdicción de 30 autoridades ambientales regionales y 30 Departamentos. De estos, reportamos que durante la vigencia 2013 trabajamos 
32,14% Departamentos 
14,18% Municipios 
 44,83% CARs)</t>
  </si>
  <si>
    <t>A partir de la delegación en el marco del Comité Técnico del CONPES Macizo se aportaron elementos estratégicos que apuntaran a la definición de los ejes problemáticos con miras a fortalecer los objetivos generales y específicos del CONPES ejercicio que se desarrollo en el marco de un Comité Técnico y se entrego la matriz de plan de acción del CONPES con el acompañamiento de la Oficina Asesora de Planeación que definen las acciones que desde parques en términos de la administración de las áreas protegidas del sistema y como coordinación de SINAP se proponen. El proceso sigue en construcción.        
Al evaluar la gestión de la dirección y dependencias de PNN en las diferentes instancias de Política  con el fin de lograr la inclusión y el desarrollo  de temas de  planificación y conservación en el SPNN, el GGIS incidió en:
-La Comisión Colombiana del Océano.
-El Comité de la AUNAP.
-Consejo Nacional de Política Económica y Social 
-Ministerio de Ambiente (políticas adoptadas)</t>
  </si>
  <si>
    <t>Para el cumplimiento de esta meta, Parques Nacionales participa permanentemente en las Agendas Ambientales Interministeriales que coordina el Ministerio de Ambiente y Desarrollo Sostenible – MADS con los sectores minero energético y de infraestructura, sectores denominados “locomotoras de crecimiento”. Se han adelantado Planes de Trabajo desde la gestión pública (Ministerios y Agencias del Estado) y privada (empresas y gremios). De igual forma, se cuenta con un Plan de trabajo con la Autoridad Nacional de Licencias Ambientales - ANLA, entidad que regula la actividad económica de dichas “locomotoras”.
Minería e Hidrocarburos:  PNN se articuló con ANDI para integrar la iniciativa Biodiversidad y Desarrollo en la  cual se busca generar alianzas para que los operadores apoyen iniciativas de conservación con inversiones obligatorias y voluntarias.  El trabajo iniciará en cuencas priorizadas, para las cuales PNN hizo sus aportes en relación a posibles líneas de conservación que pueden ser apoyadas.
Energía:  PNN se encuentra en proceso de socialización de diferentes temas de conservación con ACOLGEN con lo cual se busca generar alianzas de trabajo conjunto.
Hidrocarburos:  se continúa con el trabajo que se viene adelantando con Ecopetrol, Oleoducto Bicentenario, Pacifica Rubiales y TGI.</t>
  </si>
  <si>
    <t>POA OAJ (10)  Los lineamientos Institucionales comprenden las directrices generales de la Entidad respecto a un asunto determinado de la Institución y que se constituyen en los documentos técnicos y temáticos Marco, que orientarán el diseño y la ejecución de las estrategias y proyectos de la entidad, los cuales dan respuesta a los objetivos y metas trazadas tanto en la planeación estratégica de Parques Nacionales Naturales, en todos los niveles, como en las competencias dadas en el marco de las funciones establecidas para la entidad. Durante el  2014 se adoptó el siguientes  lineamiento:
Resolución No. 031 de 2014 Modifica RESOLUCIÓN No. 245 de 2012
Circular 20141000000044 de 2014
Resolución No. 064 de 2014, modifica parcialmente la Resolución No. 0388 de 2012
Resolución No. 0055 de 2014, se designa un representante por la alta dirección para el sistema integrado de gestión.
Resolución No.135 de 2014, Por medio de la cual se adiciona y modifica la Resolución No. 288 de 2013, se reglamenta las actividades ecoturísticas, actividades y horarios la prohibición de entrada de equinos y la tarifa del ingreso al área.
Resolución 300 de 2014 por la cual se regula la actividad actividad ecoturística de Caño Cristales PNN la Macarena.
Resolución No. 410 de 2014 por la cual se adopta el protocolo de re introducción del Caimán Llanero.
Resolución No. 438, por medio de la cual se cierra del PNN Gorgona.
Resolución No. 490 por medio de la cual e cierra temporalmente la sede administrativa de Puinawai</t>
  </si>
  <si>
    <t>POA OAJ (5)  Los lineamientos Institucionales comprenden las directrices generales de la Entidad respecto a un asunto determinado de la Institución y que se constituyen en los documentos técnicos y temáticos Marco, que orientarán el diseño y la ejecución de las estrategias y proyectos de la entidad, los cuales dan respuesta a los objetivos y metas trazadas tanto en la planeación estratégica de Parques Nacionales Naturales, en todos los niveles, como en las competencias dadas en el marco de las funciones establecidas para la entidad. La Oficina Asesora  Jurídica ha adoptado las siguientes Resoluciones  que regula  el manejo al interior de las áreas protegidas y dinamiza los procesos a su cargo como por ejemplo :
1.  Resolución No. 0238 de 2013, Por medio de la cual  regula la actividad ecoturística.
2.- RESOLUCIÓN No. 245 de 2012, Derechos de Ingresos .
3.- Resolución No. 163 del 2012 Por medio del cual se adopta el Manual de Cobro Coactivo. 
Las siguientes normas cuentan con propuesta de modificación realizada por la OAJ y radicada ante el MADS, entidad que cuenta con la competencia para su adopción: 1. Reforma al Decreto 622 de 1977, 2. Ley del Sistema Nacional de Áreas Protegidas que oriente la gestión del SINAP, 3. reglamentación de zonas amortiguadoras</t>
  </si>
  <si>
    <t>Resolución No. 410 de 2014 por la cual se adopta el protocolo de re introducción del Caimán Llanero. 
on el fin de aportar en la meta de contar con un sistema de información interoperable en el segundo  trimestre de 2014 se han desarrollado diferentes actividades en los 3 componentes que sirven como medición del sistema. 
En términos de infraestructura se logró fortalecer la infraestructura tecnológica de la entidad a partir de la vinculación de vinculación de nuevos equipos para apoyo de aplicaciones y soportes brindados (Itrim), nuevos equipos para las áreas protegidas a través de 55 puntos con base al proyecto vive Digital, se mejoró la infraestructura de soporte e interacción de la entidad con la adquisición de 4 monitores y 6 pantallas interactivas para el nivel central, se generaron un mayor cubrimiento de internet con la incursión de internet satelital en 17 parques, por otro lado se logró un mayor cubrimiento  radial gracias a las 9 visitas técnicas generadas en las áreas protegidas que dieron a su vez paso a lograr la capacitación de 68 personas en el manejo de radios.
Finalmente en términos de seguridad de información tecnológica con la estandarización del dominio de la entidad, la adquisición de softwares que blinden la información, la consolidación de las copias de seguridad que respalden el salvaguardo de la información y la generación de restricciones de acceso y uso de equipos a partir del directorio existentes en la entidad,  se culmina con la alimentación del directorio activo de todo el Nivel Central y las 6 Direcciones Territoriales con los datos básicos del usuario final incluyendo correo electrónico y a su vez se vincula cada usuario con un computador con el fin de determinar responsabilidades sobre los usuarios entregados y tener el control de las cuentas CAL en la Entidad.
En términos de generación de aplicaciones en el primer trimestre se realizó un enfoque a la estabilización de las aplicaciones existentes para garantizar el óptimo funcionamiento de estas como el eje central del sistema de información de Parques Nacionales Naturales, en este sentido se logró la estabilización de las aplicaciones  Geonetwork, Cassia y Koha, ipt, guarda parques en los nuevos servidores, se garantizó el mantenimiento de las aplicaciones de gestión human, guardaprques, SULA, pagina web, sistema predial, correo institucional y ORFEO; finalmente se inició el proceso de estudios previos del software ERP, levantamiento de requerimientos para el aplicativo de seguimiento de proyectos de cooperación  y los términos de referencia del PAI para garantizar la estructura estratégica de la entidad. En el segundo trimestre se garantizó el adecuado funcionamiento de las 10 aplicaciones que hasta el momento se han desarrollado desde el GSIR (Geonetwork, Visor Geográfico  Koha, RUNAP, guarda parques, Pagina Internet, SULA, Sistema de Información Predial , ORFEO, GLPI) y además en cuanto al sistema de control y vigilancia SICO SMART se fortaleció la herramienta con las variables que se deben contemplar de los recorridos de control y vigilancia y  se lanzara en el encuentro nacional de jefes de áreas protegidas del año 2014, por otro lado se logró realizar el levantamiento de requerimientos para el desarrollo de la aplicación de certificación e inventario de información realizando.
Finalmente en este trimestre en términos de gestión y producción de información se la logrado iniciar un proceso de precisión a mejor escala (1:25000) de diferentes temáticas importantes para la entidad entre ellas la interpretación de coberturas de la tierra de 1 área protegidas, un segundo periodo de interoperación para 2 áreas protegidas y la generación de 2 multitemporales  en cuanto a los  límites de las áreas protegidas se generaron 3 conceptos técnicos para  ajuste a escala 1:25000 y resolución las áreas protegidas SFF Flamencos, VP Isla Salamanca y SFF Otún Quimbaya, además se logró la  culminación del 100 % del mapas de Distritos Biogeográficos y Biomas obteniendo un total de 260 mapas  enmarcados en el ATLAS DEL SISTEMA NACIONAL DE ÁREAS PROTEGIDAS CONTINENTALES EN COLOMBIA y la generación de diferentes análisis espaciales que han apoyado la toma de decisiones de la entidad además se continua en la certificación de la presencia o ausencia de diferentes proyectos o predios en las áreas protegidas generado un total de 390  certificaciones</t>
  </si>
  <si>
    <t>• Se hace la renovación del contrato con Google APP para garantizar el servicio de correo electrónico de la entidad, en este contrato se mantienen las 610 licencias que posee la entidad de las cuales 120 tienen el servicio de recuperación de información.
Subsistemas de Áreas Protegidas (Regionales y Temáticas), Memorando de Entendimiento (Mesas Temáticas, Comité Coordinador), CONAP.</t>
  </si>
  <si>
    <t>Subsistemas Regionales: SIRAPs Caribe, Pacifico, Andes Occidentales, Andes Orientales, Amazonía, Orinoquia. Subsistemas Temáticos: Eje Cafetero, Macizo Colombiano, SIDAP Antioquia, Quindío, Risaralda, SAMP.
80.4%
Reporte a 2013: 
SIRAP ANDES OCCIDENTALES:
Se realizó el Comité Técnico y Comité Directivo del SIRAP Andes Occidentales, algunos de los temas de interés sobre los cuales se espera avanzar están asociados con la participación en el II Congreso Nacional de Áreas Protegidas, Prioridades de Conservación y sobre las Estrategias Complementarias de Conservación
El SIRAP Eje Cafetero realizó el encuentro Intersirap al cual se invitaron las Secretarias Técnicas de los respectivos SIRAP, el evento planteó recopilar experiencias de trabajo desde los subsistemas y definir alcances de trabajo en relación con el II Congreso Nacional de Áreas Protegidas, Prioridades de Conservación y sobre las Estrategias Complementarias de Conservación.
SIRAP CARIBE:
Definió su próximo Comité Técnico para el próximo año durante el mes de febrero, desde el GGIS se definieron temas para acompañar y socializar con las CAR en este espacio.
Se realizaron visitas y construcción de conceptos a los proyectos del FCA de CORPOMOJANA, CARSUCRE y CORPOCESAR.
SIRAP MACIZO,
Realizó su comité Técnico para avanzar sobre los siguiente temas: Socialización en la región del Documento propuesta del CONPES Macizo, Priorización de las líneas de trabajo para el Macro-proyecto Regional, comentarios y ajustes sobre la propuesta de la Estrategia de Monitoreo, avances y acuerdos en relación con la ejecución del GEF Mosaicos-SIRAP Macizo, participación en el II Congreso Nacional de Áreas Protegidas 2014.
SOBRE LAS RNSC:
Parques Nacionales Naturales  organizó y realizó el II Encuentro Regional de Organizaciones Articuladoras de RNSC del Macizo y el II Encuentro Nacional de Organizaciones Articuladoras de RNSC, en el SFF Otún-Quimbaya del 19-21 de noviembre 2013. que contó con el apoyo del Fondo Patrimonio Natural y el GEF Mosaicos de Conservación – SIRAP Macizo.
SIRAP PACIFICO:
Se realizó el Comité Técnico a finales del mes de octubre para revisar los avances en la definición de las prioridades de conservación costeras y oceánicas; la aplicación de la metodología para evaluar la efectividad del manejo del Subsistema Marino que viene trabajando Parques Nacionales y WWF.
Sobre la participación de actores se adoptó el documento que sistematiza los resultados consolidados del diagnóstico y caracterización de actores e instancias de participación del SIRAP Pacifico. Se avanzó en la revisión y concertación del plan de trabajo para el 2014, para aprobación en el marco del Comité Directivo desarrollado en el mes de noviembre.
SIRAP ORINOQUIA:
Se realizó el comité técnico en el mes de octubre, en el cual se presentaron los avances en la formulación del proyecto Macroregional Amazorinoquia, que contará con recursos de las Gobernaciones de esta región del país. Adicionalmente se presentaron los avances del nodo Orinoquia de cambio climático y su articulación con el SIRAP.
SIRAP ANDES NORORIENTALES:
Se realizó Comité Técnico el 4-5 de diciembre, que tuvo por objetivo analizar el avance que en gestión de áreas protegidas adelantó cada Corporación Autónoma Regional. Por otro lado se definió el plan de trabajo para el año 2014 que dará los elementos para la operativización del SIRAP Andes Nororientales. Por último se revisó y aprobó para ser presentado al Comité Directivo el reglamento interno de trabajo del SIRAP Andes Nororientales.</t>
  </si>
  <si>
    <t>• No hay reporte del IV trimestre. Grupo SINAP
No hay descripción</t>
  </si>
  <si>
    <t xml:space="preserve">Al cierre del año 2014, se aplicó la herramienta de seguimiento a la implementación de las acciones de educación ambiental en las AP, la cual fue respondida por 44 parques. Una vez realizado el análisis de la información enviada de acuerdo con lo establecido en la hoja metodológica del indicador se estableció que 38 de ellas se encuentran realizando acciones en las dos líneas de trabajo establecidas: valoración social de la AP y educación para la participación. Es probable que este resultado sea mayor, teniendo en cuenta que la totalidad de los parques no diligenciaron la encuesta.
A partir de los resultados consolidados, se encuentra que los procesos educativos se encuentran dirigidos a promover el conocimiento y valoración de las áreas protegidas tanto entre los actores que se encuentran relacionados territorialmente con ellas, como aquellos que no. Estos procesos educativos involucran actividades como talleres y charlas dirigidos a distintos públicos, participación en eventos orientados a públicos masivos y la utilización de medios de comunicación para la difusión de mensajes relacionados con la conservación. 
De acuerdo con lo anterior, en la revisión de los procesos educativos para la sensibilización y la concienciación se encontró que para el año 2014, el mayor peso lo tienen los talleres, las charlas, las capacitaciones y la participación en eventos. 
Por otra parte, se avanóò en la construcción de los planes de interpretación de los PNN El Cocuy, Tayrona, SFF Iguque, ANU Estoraques, PNN Macarena, PNN Utria, los cuales se encuentran en diferente estado de desarrollo teniendo en cuenta los avances que estos parques hicieron en el ordenamiento de la actividad ecoturística. </t>
  </si>
  <si>
    <t>• Personas Capacitadas 13 en manejo general de radios.
1 Estudio Escala Nacional
Términos de Referencia y formatos para recopilación de autorizaciones para el uso de información de portafolios a diferentes escalas de gestión.</t>
  </si>
  <si>
    <t>Se incrementó una unidad por la ampliación del PNN Chiribiquete. (140)
Corales de Profundidad no incluye nuevas unidades, incrementa la meta de tres unidades.</t>
  </si>
  <si>
    <t>Durante el 2014 se construyó participativamente los 4 Programas de Conservación, para lo que se tuvo los siguientes resultados:
 1. Oso Andino: 
 - El Oso Andino fue priorizado como especie VOC de Sistema para 4 Direcciones Territoriales DTAN, DTAO, DTP y DTOR.
 - Se cuenta con un Documento del Programa de Conservación elaborado conjuntamente con WCS y las Direcciones Territoriales Andes Nororientales y Andes Occidentales y el PNN Chingaza.
  - Se participó en el comité del Sistema Regional de Áreas protegidas de Andes Nororientales donde se expuso frente a los actores del SIRAP, la importancia de articular esfuerzos en torno a la conservación de la especie, los avances en el monitoreo de la especie y en la construcción del programa de Conservación. Como resultado el comité del SIRAP Andes Nororientales se priorizo la especie y se comprometió a establecer un plan de trabajo.
 - En el marco de este Programa de Conservación se realizó con el apoyo del Grupo de Sistemas de Información Geográfica, un análisis piloto de probabilidad de conectividad para la Cordillera Oriental. A partir de este piloto se viene trabajando en el análisis de conectividad para la especie a escala nacional. 
 - Se elaboró un perfil de proyecto el cual se ha venido gestionando con ECOPETROL a través de la Oficina de Cooperación y con el apoyo de WCS. Se incluyeron en la propuesta 6 PNN, de los cuales se priorizaron 3 PNN de la DT Andes Occidentales para la primera etapa del Proyecto y los restantes de la DT Andes Nororientales para la segunda etapa. 
 - Se ha trabajo articuladamente con el equipo de monitoreo para el ajuste del manual de monitoreo de oso andino, a través de la experiencia piloto en el PNN Chingaza. 
 - En el PNN Chingaza con el apoyo del GPM se inicio la etapa de implementación del Programa regional para la conservación del Oso andino en el Macizo de Chingaza y su área de influencia, con la participación de las Corporaciones, el acueducto y ONGs. 
 - En el mes de Octubre se realizó un taller para la construcción conjunta y socialización de avances del programa de conservación. En el taller participaron los profesionales de investigación y monitoreo de la DTAO y DTAN, profesionales del PNN Chingaza y PNN Pisba e integrantes del Grupo de Planeación y Manejo y Comunicaciones de Nivel Central. 
 2. Frailejones (Espeletiinae): 
 -Los frailejones han sido priorizados como VOC de sistema en la DT Andes Nororientales. 
 - Se apoyó las acciones realizadas en el marco del Programa Nacional para la Evaluación del Estado y Afectación de Frailejones (Convenio de Cooperación Interinstitucional suscrito entre PNN y las Universidades Javeriana, Jorge Tadeo Lozano, la Sociedad Colombiana de Entomología y Patrimonio Natural Fondo para la Biodiversidad y Áreas Protegidas). Para este año, se priorizaron en el marco del convenio en mención acciones en el PNN Chingaza y Cocuy.
 - En el PNN Cocuy se realizó un taller para evaluar los avances en las investigaciones relacionadas con los problemas fitosanitarios y con la participación de la DT Andes Nororientales y las diferentes áreas, se construyó conjuntamente el modelo conceptual del Programa de Conservación. 
  - Se realizó un taller de construcción del Programa de Conservación en la ciudad de Bucaramanga, donde se evaluó el modelo conceptual construido por las áreas y se discutieron cada uno de los componentes del Programa. 
 - En el mes de Octubre se realizó un taller para la construcción conjunta y socialización de avances del programa de conservación. 
 -Se cuenta con Documento del Programa de conservación. 
 3. Tortuga charapa (Podocnemis expensa): 
  - La DT Amazonia priorizo la tortuga charapa como especie VOC de sistema. Se definió que en el PNN Cahuinarí se realizará en los próximos años las actividades piloto para la conservación de esta especie y su monitoreo. 
  - Actualmente, el programa tiene un documento con objetivos y líneas de acción definidas concertadas con la DT Amazonia y el PNN Cahuinarí. 
 - Se cuenta con un perfil de proyecto estructurado con acciones priorizadas dirigidos a la gestión de recursos. 
 - Esta especie fue priorizada en el convenio de apoyo técnico científico con WCS. Este aliado estratégico es líder en la conservación de esta especie en la región y mediante ellos se ha articulado los procesos del PNN Cahuinarí con los avances en áreas protegidas de Brasil. WCS apoyo una salida de campo al PNN Cahuinarí para evaluar las amenazas y las condiciones de implementación de acciones de monitoreo y conservación. Además, se cuenta con una propuesta metodológica de monitoreo para la especie. 
 4. Danta de montaña (Tapirus pinchaque)
 - Se trabajó a lo largo del año en la construcción de la línea base y antecedentes de conservación de esta especie.
 - En el mes de octubre se realizó un taller para la construcción conjunta y socialización de avances del programa de conservación. 
 - Se tiene un documento del programa de conservación.</t>
  </si>
  <si>
    <t>Para el presente año, no se tiene programado meta, a continuación se reportan los avances obtenidos:
 A través del PNN Chingaza con el apoyo del Grupo de Planeación y Manejo (Monitoreo y Vida Silvestre) se lidero la construcción del Programa de Conservación del Oso Andino para el Macizo de Chingaza y su área de influencia. Este Programa regional es una experiencia piloto para todo el país dirigido a articular entidades como PNN (Chingaza, Sumapaz), Corporaciones Autónomas Regionales (CAR, CORPOGUAVIO), Organizaciones sin Ánimo de lucro (WCS, Fundación Wii, Bioandina, Acopazoa) y la Empresa de acueducto y Alcantarillado de Bogotá. Para la construcción del programa se realizaron múltiples reuniones y salidas de campo donde se abordaron cada uno de los componentes del programa de conservación. 
 Por otra parte, en el PNN Chingaza se implementó con el apoyo del Grupo de Planeación y Manejo el segundo monitoreo de ocupación de Oso Andino después de 4 años. Ya que el equipo del PNN Chingaza cambio respecto al primer monitoreo, se gestionaron e impartieron junto a WCS capacitaciones sobre las técnicas de monitoreo.
 En el marco del monitoreo del PNN Chingaza se realizó una capacitación practica a integrantes de los equipos de los Parques Tamá, Pisba, Guanana, y Cocuy. Éstas áreas protegidas tienen a excepción de Cocuy, priorizado como VOC el Oso Andino y planean a corto plazo sumarse al monitoreo de la especie.</t>
  </si>
  <si>
    <t>Ruta de saneamiento  en términos de realizar los estudios de títulos respectivos el  número de predios ascienden a un total de 2758 de 29 áreas protegidas del Sistema de PNN, resultado dado con ocasión de la suscripción del convenio No. 022 de 2011</t>
  </si>
  <si>
    <t>Actualmente, se cuenta con un Plan de Acción en implementación para el control de dos especies invasoras:
 a) Pez león (Pterois volitans) en el Caribe Colombiano 
 b) Matandrea (Hedychium coronarium) en el Santuario de Fauna y Flora Otún Quimbaya.      
Respecto al pez león se ha articulado el proceso con el Ministerio de Ambiente y Desarrollo Sostenible para la socialización del plan de acción para el control de Pez león. Adicional, se participo en la socialización llevada a cabo por el Ministerio en la ciudad de Cartagena. 
Para las áreas que realizan acciones para el control del pez león el avance es el siguiente:
1) PNN Corales del Rosario: Se realizaron seis (6) jornadas de extracción de Pez León, una de ellas en el marco del torneo comunitario en San Bernardo.  El día 3 de noviembre de 2014 se realizó una charla informativa sobre el Pez León, incluyendo una capacitación a los pescadores de isla Múcura (archipiélago de San Bernardo), para la realización del torneo contemplado dentro del "Encuentro comunitario para la conservación de especies marinas amenazadas".                                                             
2) PNN Old Providence: Se realizaron tres jornadas de extracción del pez león con la captura de 25 ejemplares. 
3) PNN Tayrona: Se cuenta con una propuesta para captura de Pez León, empleando NASAS de Mersales, dado que estas actúan autónomamente a altas profundidades.</t>
  </si>
  <si>
    <t>Durante el año se aprobaron mediante concepto técnico 10 planes de emergencia y Contingencias (PNN Las Hermosas, PNN Tatamá, PNN Guanenta Alto Rio Fonce, PNN Los Patios, PNN Serranía de los Yariguies, PNN Munchique, PNN Tuparro, PNN Tinigua, PNN Selva de Florencia y SFF Malpelo), solo cuatro de ellos (Las Hermosas, Tatama, Los Katios y Munchique) han iniciado el proceso de socialización del documento con instancias del Sistema Nacional de Gestión del Riesgo y han remitido la evidencia al nivel central.</t>
  </si>
  <si>
    <t xml:space="preserve">OBJETIVO </t>
  </si>
  <si>
    <t xml:space="preserve">% AVANCE </t>
  </si>
  <si>
    <t>1. Implementar y desarrollar planes orientados a la mejora continua del sistema integrado de gestión por control y autocontrol.</t>
  </si>
  <si>
    <t>2. Mejorar la planificación y ejecución de los recursos necesarios (administrativos, operativos y técnicos) para el cumplimiento de las metas institucionales y el desarrollo de la gestión.</t>
  </si>
  <si>
    <t>3. Incrementar el nivel de cumplimiento de las metas planificadas  en cada  uno de los procesos de la entidad.</t>
  </si>
  <si>
    <t xml:space="preserve">4. Mejorar la gestión de los procesos misionales reflejada en el cumplimiento del propósito de conservar, promover  y  proteger el patrimonio natural y cultural de las áreas del SPNN y los servicios ecosistémicos que éstas proveen. </t>
  </si>
  <si>
    <t>5. Responder de manera oportuna a las necesidades y requerimientos de los usuarios y partes interesadas.</t>
  </si>
  <si>
    <t>7. Mejorar la satisfacción de los usuarios con respecto a los servicios que presta la Entidad y la gestión con las partes  interesadas.</t>
  </si>
  <si>
    <t>Objetivo de calidad</t>
  </si>
  <si>
    <t>Tipo de indicador</t>
  </si>
  <si>
    <t>Nombre del IndIcador</t>
  </si>
  <si>
    <t xml:space="preserve">Resultado acumulado </t>
  </si>
  <si>
    <t xml:space="preserve">Porcentaje de avance </t>
  </si>
  <si>
    <t>Subprograma</t>
  </si>
  <si>
    <t>%  de entidades territoriales y Autoridades Ambientales que reconocen e incorporan  las áreas protegidas del Sistema de Parques Nacionales Naturales en al menos un (1) instrumento de planeación y ordenamiento</t>
  </si>
  <si>
    <t xml:space="preserve">1.1.1 
</t>
  </si>
  <si>
    <t>Numero de planes de trabajo para gestión sectorial que incorporan y desarrollan  temas relacionados con la planificación y conservación integral del SPNN.</t>
  </si>
  <si>
    <t>Número de comunidades de grupos étnicos que hacen uso regular o permanente de las areas del SPNN con acuerdos suscritos y en implementación.</t>
  </si>
  <si>
    <t>% de áreas protegidas del SPNN con planes de contingencia para la gestion del riesgo generado por el ejercicio de la autoridad ambiental.</t>
  </si>
  <si>
    <t>% de avance de los componentes necesarios para el diseño e implementación de un sistema de Información interoperable.</t>
  </si>
  <si>
    <t xml:space="preserve">1141
</t>
  </si>
  <si>
    <t>% de áreas protegidas del SINAP se encuentran en el Registro Único Nacional de Áreas Protegidas RUNAP</t>
  </si>
  <si>
    <t>Porcentaje de áreas que implementan procesos educativos en lo formal e informal, en el marco de la Estrategia Nacional de Educación Ambiental.</t>
  </si>
  <si>
    <t>Número de resguardos indígenas traslapados con las areas del SPNN con planes especiales de manejo suscritos y en implementacion.</t>
  </si>
  <si>
    <t xml:space="preserve">% de avance de los Programas de manejo de valores objeto de conservación definidos para el sistema a nivel de especie, adoptados e implementados en el SPNN.
</t>
  </si>
  <si>
    <t xml:space="preserve">Porcentaje de áreas del SPNN con planes de emergencia articulados con las instancias de coordinación correspondientes     
</t>
  </si>
  <si>
    <t xml:space="preserve">Direccionamiento Estratégico </t>
  </si>
  <si>
    <t>Porcentaje de avance en la implementación del Sistema de Planeación Institucional</t>
  </si>
  <si>
    <t xml:space="preserve">Atención al usuario </t>
  </si>
  <si>
    <t>% de PQRs Respondidas oportunamente</t>
  </si>
  <si>
    <t xml:space="preserve">Gestión de comunicaciones </t>
  </si>
  <si>
    <t>Porcentaje de la población que habita en las 6 ciudades capitales en donde se ubican las Direcciones Territoriales y el Nivel Central, informadas sobre el SPNN y los bienes y servicios ambientales del mismo, en el marco de la medición anual de medios</t>
  </si>
  <si>
    <t>Número de Areas Protegidas implementando procesos de comunicación comunitaria</t>
  </si>
  <si>
    <t xml:space="preserve">Promedio de Porcentaje de avance </t>
  </si>
  <si>
    <t>Objetivo</t>
  </si>
  <si>
    <t>N.A</t>
  </si>
  <si>
    <t>NA</t>
  </si>
  <si>
    <t>Reporte con corte a 31 de Diciembre de 2014</t>
  </si>
  <si>
    <t xml:space="preserve">Mejorar continuamente los procesos para la conservación, promoción y protección del patrimonio natural y cultural  de las áreas del SPNN y para la coordinación del Sistema Nacional de Áreas Protegidas </t>
  </si>
  <si>
    <t>Responder a las necesidades  y requerimientos para el cumplimiento de la misión insitucional de acuerdo con las características definidas para los productos o servicios que presta PNN</t>
  </si>
  <si>
    <t xml:space="preserve">Desarrollar estrategias oportunas de comunicación e interacción con la ciudadanía y las partes involucradas para la conservación, promoción y protección del patrimonio natural y cultural </t>
  </si>
  <si>
    <t xml:space="preserve">Evaluación a los Sistemas de Gestión </t>
  </si>
  <si>
    <t xml:space="preserve">EVALUACION </t>
  </si>
  <si>
    <t xml:space="preserve">El reporte corresponde a actividades y productos relacionados con restauración pero no ofrece información relacionada con la metodología descrita en la hoja metodológica, se requiere reportar avance en diciembre debido a la periodicidad y reportar en función literal a la hoja metodológica. 
</t>
  </si>
  <si>
    <t xml:space="preserve">Se revisaron y aprobaron 1 planes de contingencia de riesgo público, estructurados en una primera version,  en el PNN Chingaza. A la fecha de corte de este reporte se encuentran aprobados 56 de las  59 áreas protegidas. Pendientes por presentar Plan de Contingencia estrcuturado en una primera version y por capacitar PNN Corales de Profundidad y SF Acandi Playón y Playona.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</si>
</sst>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2]\ * #,##0.00_ ;_ [$€-2]\ * \-#,##0.00_ ;_ [$€-2]\ * &quot;-&quot;??_ "/>
    <numFmt numFmtId="167" formatCode="_ * #,##0.00000000_ ;_ * \-#,##0.00000000_ ;_ * &quot;-&quot;??_ ;_ @_ "/>
    <numFmt numFmtId="168" formatCode="_ * #,##0.00_ ;_ * \-#,##0.00_ ;_ * &quot;-&quot;??_ ;_ @_ "/>
    <numFmt numFmtId="169" formatCode="_ &quot;$&quot;\ * #,##0.00_ ;_ &quot;$&quot;\ * \-#,##0.00_ ;_ &quot;$&quot;\ * &quot;-&quot;??_ ;_ @_ "/>
    <numFmt numFmtId="170" formatCode="0.0"/>
    <numFmt numFmtId="171" formatCode="0.0%"/>
    <numFmt numFmtId="172" formatCode="0.00000%"/>
    <numFmt numFmtId="173" formatCode="0.000%"/>
    <numFmt numFmtId="174" formatCode="0.000"/>
    <numFmt numFmtId="175" formatCode="#,###"/>
    <numFmt numFmtId="176" formatCode="#,##0.000"/>
    <numFmt numFmtId="177" formatCode="_-* #,##0.00\ _€_-;\-* #,##0.00\ _€_-;_-* &quot;-&quot;??\ _€_-;_-@"/>
    <numFmt numFmtId="178" formatCode="_-* #,##0\ _€_-;\-* #,##0\ _€_-;_-* &quot;-&quot;??\ _€_-;_-@_-"/>
  </numFmts>
  <fonts count="120" x14ac:knownFonts="1">
    <font>
      <sz val="10"/>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name val="Arial Narrow"/>
      <family val="2"/>
    </font>
    <font>
      <sz val="12"/>
      <name val="Arial Narrow"/>
      <family val="2"/>
    </font>
    <font>
      <sz val="10"/>
      <name val="Arial"/>
      <family val="2"/>
    </font>
    <font>
      <sz val="10"/>
      <name val="Verdan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sz val="12"/>
      <name val="Arial"/>
      <family val="2"/>
    </font>
    <font>
      <sz val="12"/>
      <name val="Calibri"/>
      <family val="2"/>
    </font>
    <font>
      <b/>
      <sz val="12"/>
      <name val="Arial"/>
      <family val="2"/>
    </font>
    <font>
      <b/>
      <sz val="12"/>
      <name val="Calibri"/>
      <family val="2"/>
    </font>
    <font>
      <sz val="12"/>
      <color indexed="8"/>
      <name val="Arial"/>
      <family val="2"/>
    </font>
    <font>
      <b/>
      <sz val="25"/>
      <name val="Arial"/>
      <family val="2"/>
    </font>
    <font>
      <b/>
      <sz val="24"/>
      <color indexed="8"/>
      <name val="Arial"/>
      <family val="2"/>
    </font>
    <font>
      <sz val="36"/>
      <color indexed="9"/>
      <name val="Calibri"/>
      <family val="2"/>
    </font>
    <font>
      <b/>
      <sz val="9"/>
      <color indexed="81"/>
      <name val="Tahoma"/>
      <family val="2"/>
    </font>
    <font>
      <sz val="9"/>
      <color indexed="81"/>
      <name val="Tahoma"/>
      <family val="2"/>
    </font>
    <font>
      <sz val="12"/>
      <color indexed="8"/>
      <name val="Arial Narrow"/>
      <family val="2"/>
    </font>
    <font>
      <sz val="12"/>
      <color indexed="81"/>
      <name val="Tahoma"/>
      <family val="2"/>
    </font>
    <font>
      <sz val="11"/>
      <color indexed="81"/>
      <name val="Tahoma"/>
      <family val="2"/>
    </font>
    <font>
      <sz val="8"/>
      <color indexed="81"/>
      <name val="Tahoma"/>
      <family val="2"/>
    </font>
    <font>
      <sz val="14"/>
      <name val="Arial Narrow"/>
      <family val="2"/>
    </font>
    <font>
      <b/>
      <sz val="11"/>
      <color indexed="81"/>
      <name val="Tahoma"/>
      <family val="2"/>
    </font>
    <font>
      <sz val="9"/>
      <color indexed="10"/>
      <name val="Tahoma"/>
      <family val="2"/>
    </font>
    <font>
      <sz val="12"/>
      <color indexed="10"/>
      <name val="Calibri"/>
      <family val="2"/>
    </font>
    <font>
      <b/>
      <i/>
      <sz val="8"/>
      <color indexed="8"/>
      <name val="Arial Narrow"/>
      <family val="2"/>
    </font>
    <font>
      <b/>
      <sz val="12"/>
      <name val="Arial Narrow"/>
      <family val="2"/>
    </font>
    <font>
      <b/>
      <i/>
      <sz val="12"/>
      <name val="Arial Narrow"/>
      <family val="2"/>
    </font>
    <font>
      <sz val="10"/>
      <color indexed="81"/>
      <name val="Tahoma"/>
      <family val="2"/>
    </font>
    <font>
      <sz val="12"/>
      <color indexed="30"/>
      <name val="Calibri"/>
      <family val="2"/>
    </font>
    <font>
      <sz val="12"/>
      <color indexed="36"/>
      <name val="Calibri"/>
      <family val="2"/>
    </font>
    <font>
      <sz val="12"/>
      <color indexed="10"/>
      <name val="Arial Narrow"/>
      <family val="2"/>
    </font>
    <font>
      <b/>
      <sz val="36"/>
      <name val="Calibri"/>
      <family val="2"/>
    </font>
    <font>
      <b/>
      <sz val="24"/>
      <name val="Arial"/>
      <family val="2"/>
    </font>
    <font>
      <i/>
      <sz val="12"/>
      <name val="Calibri"/>
      <family val="2"/>
    </font>
    <font>
      <sz val="10"/>
      <color rgb="FF000000"/>
      <name val="Arial"/>
      <family val="2"/>
    </font>
    <font>
      <b/>
      <sz val="10"/>
      <color rgb="FF000000"/>
      <name val="Arial"/>
      <family val="2"/>
    </font>
    <font>
      <sz val="11"/>
      <color theme="1"/>
      <name val="Calibri"/>
      <family val="2"/>
      <scheme val="minor"/>
    </font>
    <font>
      <u/>
      <sz val="10"/>
      <color theme="10"/>
      <name val="Arial"/>
      <family val="2"/>
    </font>
    <font>
      <u/>
      <sz val="11"/>
      <color theme="10"/>
      <name val="Calibri"/>
      <family val="2"/>
    </font>
    <font>
      <sz val="11"/>
      <color rgb="FFFF0000"/>
      <name val="Calibri"/>
      <family val="2"/>
      <scheme val="minor"/>
    </font>
    <font>
      <b/>
      <sz val="11"/>
      <color theme="1"/>
      <name val="Calibri"/>
      <family val="2"/>
      <scheme val="minor"/>
    </font>
    <font>
      <sz val="12"/>
      <name val="Calibri"/>
      <family val="2"/>
      <scheme val="minor"/>
    </font>
    <font>
      <sz val="12"/>
      <color theme="1"/>
      <name val="Arial Narrow"/>
      <family val="2"/>
    </font>
    <font>
      <sz val="14"/>
      <color rgb="FF000000"/>
      <name val="Arial"/>
      <family val="2"/>
    </font>
    <font>
      <b/>
      <sz val="10"/>
      <color rgb="FF222222"/>
      <name val="Arial"/>
      <family val="2"/>
    </font>
    <font>
      <sz val="10"/>
      <color rgb="FF222222"/>
      <name val="Arial"/>
      <family val="2"/>
    </font>
    <font>
      <sz val="12"/>
      <color rgb="FFFF0000"/>
      <name val="Calibri"/>
      <family val="2"/>
      <scheme val="minor"/>
    </font>
    <font>
      <sz val="16"/>
      <color theme="1"/>
      <name val="Calibri"/>
      <family val="2"/>
      <scheme val="minor"/>
    </font>
    <font>
      <sz val="11"/>
      <name val="Calibri"/>
      <family val="2"/>
      <scheme val="minor"/>
    </font>
    <font>
      <sz val="16"/>
      <color theme="6" tint="-0.499984740745262"/>
      <name val="Calibri"/>
      <family val="2"/>
      <scheme val="minor"/>
    </font>
    <font>
      <sz val="16"/>
      <name val="Calibri"/>
      <family val="2"/>
      <scheme val="minor"/>
    </font>
    <font>
      <sz val="16"/>
      <color rgb="FFFF0000"/>
      <name val="Calibri"/>
      <family val="2"/>
      <scheme val="minor"/>
    </font>
    <font>
      <b/>
      <sz val="12"/>
      <name val="Calibri"/>
      <family val="2"/>
      <scheme val="minor"/>
    </font>
    <font>
      <b/>
      <sz val="36"/>
      <color theme="0"/>
      <name val="Calibri"/>
      <family val="2"/>
    </font>
    <font>
      <b/>
      <sz val="12"/>
      <color rgb="FFFF0000"/>
      <name val="Calibri"/>
      <family val="2"/>
      <scheme val="minor"/>
    </font>
    <font>
      <b/>
      <sz val="12"/>
      <color theme="1"/>
      <name val="Arial Narrow"/>
      <family val="2"/>
    </font>
    <font>
      <u/>
      <sz val="12"/>
      <color theme="10"/>
      <name val="Arial Narrow"/>
      <family val="2"/>
    </font>
    <font>
      <b/>
      <i/>
      <sz val="20"/>
      <color theme="1"/>
      <name val="Arial Narrow"/>
      <family val="2"/>
    </font>
    <font>
      <sz val="20"/>
      <color theme="1"/>
      <name val="Calibri"/>
      <family val="2"/>
      <scheme val="minor"/>
    </font>
    <font>
      <b/>
      <i/>
      <sz val="12"/>
      <color theme="1"/>
      <name val="Arial Narrow"/>
      <family val="2"/>
    </font>
    <font>
      <sz val="11"/>
      <color rgb="FF00B050"/>
      <name val="Calibri"/>
      <family val="2"/>
      <scheme val="minor"/>
    </font>
    <font>
      <sz val="11"/>
      <color rgb="FF0070C0"/>
      <name val="Calibri"/>
      <family val="2"/>
      <scheme val="minor"/>
    </font>
    <font>
      <sz val="10"/>
      <color rgb="FF000000"/>
      <name val="Perpetua"/>
      <family val="1"/>
    </font>
    <font>
      <sz val="10.5"/>
      <color rgb="FF000000"/>
      <name val="Perpetua"/>
      <family val="1"/>
    </font>
    <font>
      <sz val="10"/>
      <color rgb="FFFF0000"/>
      <name val="Perpetua"/>
      <family val="1"/>
    </font>
    <font>
      <sz val="11"/>
      <color theme="4"/>
      <name val="Calibri"/>
      <family val="2"/>
      <scheme val="minor"/>
    </font>
    <font>
      <sz val="11"/>
      <color rgb="FF000000"/>
      <name val="Arial"/>
      <family val="2"/>
    </font>
    <font>
      <sz val="10"/>
      <name val="Arial Narrow"/>
      <family val="2"/>
    </font>
    <font>
      <b/>
      <sz val="10"/>
      <name val="Arial"/>
      <family val="2"/>
    </font>
    <font>
      <sz val="8"/>
      <name val="Arial"/>
      <family val="2"/>
    </font>
    <font>
      <sz val="9"/>
      <name val="Arial"/>
      <family val="2"/>
    </font>
    <font>
      <b/>
      <sz val="14"/>
      <color rgb="FF000000"/>
      <name val="Calibri"/>
      <family val="2"/>
    </font>
    <font>
      <sz val="14"/>
      <color rgb="FF000000"/>
      <name val="Calibri"/>
      <family val="2"/>
    </font>
    <font>
      <b/>
      <sz val="10"/>
      <color theme="1"/>
      <name val="Arial"/>
      <family val="2"/>
    </font>
    <font>
      <sz val="8"/>
      <color rgb="FF000000"/>
      <name val="Arial"/>
      <family val="2"/>
    </font>
    <font>
      <b/>
      <sz val="11"/>
      <color rgb="FF000000"/>
      <name val="Arial"/>
      <family val="2"/>
    </font>
    <font>
      <sz val="12"/>
      <color indexed="8"/>
      <name val="Calibri"/>
      <family val="2"/>
      <scheme val="minor"/>
    </font>
    <font>
      <b/>
      <sz val="12"/>
      <color theme="0"/>
      <name val="Calibri"/>
      <family val="2"/>
      <scheme val="minor"/>
    </font>
    <font>
      <sz val="12"/>
      <color indexed="9"/>
      <name val="Calibri"/>
      <family val="2"/>
      <scheme val="minor"/>
    </font>
    <font>
      <b/>
      <u/>
      <sz val="12"/>
      <color indexed="8"/>
      <name val="Calibri"/>
      <family val="2"/>
      <scheme val="minor"/>
    </font>
    <font>
      <b/>
      <sz val="12"/>
      <color indexed="8"/>
      <name val="Calibri"/>
      <family val="2"/>
      <scheme val="minor"/>
    </font>
    <font>
      <sz val="10"/>
      <color rgb="FF000000"/>
      <name val="Arial Narrow"/>
      <family val="2"/>
    </font>
    <font>
      <sz val="10"/>
      <color rgb="FF000000"/>
      <name val="Arial"/>
      <family val="2"/>
    </font>
    <font>
      <sz val="10"/>
      <name val="Arial"/>
      <family val="2"/>
    </font>
    <font>
      <sz val="12"/>
      <name val="Calibri"/>
      <family val="2"/>
    </font>
    <font>
      <sz val="14"/>
      <name val="Calibri"/>
      <family val="2"/>
    </font>
    <font>
      <sz val="10"/>
      <name val="Arial Narrow"/>
      <family val="2"/>
    </font>
    <font>
      <sz val="9"/>
      <name val="Arial Narrow"/>
      <family val="2"/>
    </font>
    <font>
      <b/>
      <sz val="10"/>
      <color rgb="FFFFFFFF"/>
      <name val="Calibri"/>
      <family val="2"/>
    </font>
    <font>
      <b/>
      <u/>
      <sz val="10"/>
      <color rgb="FF000000"/>
      <name val="Arial"/>
      <family val="2"/>
    </font>
    <font>
      <b/>
      <sz val="10"/>
      <name val="Calibri"/>
      <family val="2"/>
    </font>
    <font>
      <sz val="10"/>
      <name val="Calibri"/>
      <family val="2"/>
    </font>
    <font>
      <sz val="10"/>
      <color rgb="FFFF0000"/>
      <name val="Calibri"/>
      <family val="2"/>
    </font>
    <font>
      <sz val="10"/>
      <color rgb="FF00B050"/>
      <name val="Calibri"/>
      <family val="2"/>
    </font>
    <font>
      <b/>
      <sz val="10"/>
      <color rgb="FF00B050"/>
      <name val="Calibri"/>
      <family val="2"/>
    </font>
    <font>
      <b/>
      <sz val="10"/>
      <color rgb="FFFF0000"/>
      <name val="Calibri"/>
      <family val="2"/>
    </font>
    <font>
      <sz val="10"/>
      <color rgb="FFFF0000"/>
      <name val="Arial"/>
      <family val="2"/>
    </font>
    <font>
      <sz val="10"/>
      <color rgb="FF00B050"/>
      <name val="Arial Narrow"/>
      <family val="2"/>
    </font>
    <font>
      <sz val="10"/>
      <color rgb="FF000000"/>
      <name val="Calibri"/>
      <family val="2"/>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FFFF"/>
        <bgColor indexed="64"/>
      </patternFill>
    </fill>
    <fill>
      <patternFill patternType="solid">
        <fgColor theme="3" tint="0.79998168889431442"/>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7030A0"/>
        <bgColor indexed="64"/>
      </patternFill>
    </fill>
    <fill>
      <patternFill patternType="solid">
        <fgColor theme="3" tint="-0.249977111117893"/>
        <bgColor indexed="64"/>
      </patternFill>
    </fill>
    <fill>
      <patternFill patternType="solid">
        <fgColor rgb="FFFFFFCC"/>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6" tint="-0.499984740745262"/>
        <bgColor indexed="64"/>
      </patternFill>
    </fill>
    <fill>
      <patternFill patternType="solid">
        <fgColor theme="0" tint="-0.499984740745262"/>
        <bgColor indexed="64"/>
      </patternFill>
    </fill>
    <fill>
      <patternFill patternType="solid">
        <fgColor theme="4" tint="0.79998168889431442"/>
        <bgColor theme="4" tint="0.79998168889431442"/>
      </patternFill>
    </fill>
    <fill>
      <patternFill patternType="solid">
        <fgColor rgb="FFFFFFFF"/>
        <bgColor rgb="FFFFFFFF"/>
      </patternFill>
    </fill>
    <fill>
      <patternFill patternType="solid">
        <fgColor rgb="FFC6D9F0"/>
        <bgColor rgb="FFC6D9F0"/>
      </patternFill>
    </fill>
    <fill>
      <patternFill patternType="solid">
        <fgColor rgb="FFD8D8D8"/>
        <bgColor rgb="FFD8D8D8"/>
      </patternFill>
    </fill>
    <fill>
      <patternFill patternType="solid">
        <fgColor rgb="FFFFFF00"/>
        <bgColor rgb="FFFFFF00"/>
      </patternFill>
    </fill>
    <fill>
      <patternFill patternType="solid">
        <fgColor rgb="FFFF0000"/>
        <bgColor rgb="FFFF0000"/>
      </patternFill>
    </fill>
    <fill>
      <patternFill patternType="solid">
        <fgColor rgb="FF92D050"/>
        <bgColor rgb="FF92D050"/>
      </patternFill>
    </fill>
    <fill>
      <patternFill patternType="solid">
        <fgColor rgb="FF17365D"/>
        <bgColor rgb="FF17365D"/>
      </patternFill>
    </fill>
    <fill>
      <patternFill patternType="solid">
        <fgColor rgb="FFC0C0C0"/>
        <bgColor rgb="FFC0C0C0"/>
      </patternFill>
    </fill>
    <fill>
      <patternFill patternType="solid">
        <fgColor rgb="FF8DB3E2"/>
        <bgColor rgb="FF8DB3E2"/>
      </patternFill>
    </fill>
    <fill>
      <patternFill patternType="solid">
        <fgColor rgb="FFDBE5F1"/>
        <bgColor rgb="FFDBE5F1"/>
      </patternFill>
    </fill>
    <fill>
      <patternFill patternType="solid">
        <fgColor rgb="FFFFC000"/>
        <bgColor rgb="FFFFC000"/>
      </patternFill>
    </fill>
    <fill>
      <patternFill patternType="solid">
        <fgColor rgb="FF00B0F0"/>
        <bgColor indexed="64"/>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auto="1"/>
      </left>
      <right style="thin">
        <color auto="1"/>
      </right>
      <top style="thin">
        <color auto="1"/>
      </top>
      <bottom/>
      <diagonal/>
    </border>
    <border>
      <left style="thin">
        <color indexed="64"/>
      </left>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auto="1"/>
      </right>
      <top style="thin">
        <color auto="1"/>
      </top>
      <bottom style="thin">
        <color auto="1"/>
      </bottom>
      <diagonal/>
    </border>
    <border>
      <left style="medium">
        <color auto="1"/>
      </left>
      <right style="thin">
        <color auto="1"/>
      </right>
      <top style="thin">
        <color auto="1"/>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0">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6" fontId="6"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19" fillId="3" borderId="0" applyNumberFormat="0" applyBorder="0" applyAlignment="0" applyProtection="0"/>
    <xf numFmtId="165" fontId="55" fillId="0" borderId="0" applyFont="0" applyFill="0" applyBorder="0" applyAlignment="0" applyProtection="0"/>
    <xf numFmtId="43" fontId="6"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7"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44" fontId="6"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44" fontId="6" fillId="0" borderId="0" applyFont="0" applyFill="0" applyBorder="0" applyAlignment="0" applyProtection="0"/>
    <xf numFmtId="44" fontId="55" fillId="0" borderId="0" applyFont="0" applyFill="0" applyBorder="0" applyAlignment="0" applyProtection="0"/>
    <xf numFmtId="0" fontId="20" fillId="22" borderId="0" applyNumberFormat="0" applyBorder="0" applyAlignment="0" applyProtection="0"/>
    <xf numFmtId="0" fontId="57" fillId="0" borderId="0"/>
    <xf numFmtId="0" fontId="10" fillId="0" borderId="0"/>
    <xf numFmtId="0" fontId="57" fillId="0" borderId="0"/>
    <xf numFmtId="0" fontId="6" fillId="0" borderId="0"/>
    <xf numFmtId="0" fontId="7"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 fillId="0" borderId="0"/>
    <xf numFmtId="0" fontId="57" fillId="0" borderId="0"/>
    <xf numFmtId="0" fontId="57" fillId="0" borderId="0"/>
    <xf numFmtId="0" fontId="55" fillId="0" borderId="0"/>
    <xf numFmtId="0" fontId="6" fillId="23" borderId="4" applyNumberFormat="0" applyFont="0" applyAlignment="0" applyProtection="0"/>
    <xf numFmtId="9" fontId="57"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5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7" fillId="0" borderId="8" applyNumberFormat="0" applyFill="0" applyAlignment="0" applyProtection="0"/>
    <xf numFmtId="0" fontId="26" fillId="0" borderId="0" applyNumberFormat="0" applyFill="0" applyBorder="0" applyAlignment="0" applyProtection="0"/>
    <xf numFmtId="0" fontId="11" fillId="0" borderId="9" applyNumberFormat="0" applyFill="0" applyAlignment="0" applyProtection="0"/>
    <xf numFmtId="0" fontId="5" fillId="0" borderId="0"/>
    <xf numFmtId="9" fontId="5" fillId="0" borderId="0" applyFont="0" applyFill="0" applyBorder="0" applyAlignment="0" applyProtection="0"/>
    <xf numFmtId="165" fontId="5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4"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103" fillId="0" borderId="0"/>
  </cellStyleXfs>
  <cellXfs count="999">
    <xf numFmtId="0" fontId="0" fillId="0" borderId="0" xfId="0" applyAlignment="1">
      <alignment wrapText="1"/>
    </xf>
    <xf numFmtId="0" fontId="62" fillId="0" borderId="0" xfId="80" applyFont="1" applyAlignment="1">
      <alignment horizontal="center" vertical="center" wrapText="1"/>
    </xf>
    <xf numFmtId="0" fontId="62" fillId="0" borderId="0" xfId="80" applyFont="1" applyFill="1" applyAlignment="1">
      <alignment horizontal="center" vertical="center" wrapText="1"/>
    </xf>
    <xf numFmtId="0" fontId="29" fillId="26" borderId="10" xfId="80" applyFont="1" applyFill="1" applyBorder="1" applyAlignment="1">
      <alignment horizontal="center" vertical="center" wrapText="1"/>
    </xf>
    <xf numFmtId="0" fontId="28" fillId="0" borderId="0" xfId="80" applyFont="1" applyFill="1" applyAlignment="1">
      <alignment horizontal="center" vertical="center" wrapText="1"/>
    </xf>
    <xf numFmtId="0" fontId="30" fillId="27" borderId="0" xfId="80" applyFont="1" applyFill="1" applyAlignment="1">
      <alignment horizontal="center" vertical="center" wrapText="1"/>
    </xf>
    <xf numFmtId="9" fontId="28" fillId="0" borderId="0" xfId="137" applyFont="1" applyFill="1" applyAlignment="1">
      <alignment horizontal="center" vertical="center" wrapText="1"/>
    </xf>
    <xf numFmtId="9" fontId="28" fillId="0" borderId="0" xfId="137" applyFont="1" applyAlignment="1">
      <alignment horizontal="center" vertical="center" wrapText="1"/>
    </xf>
    <xf numFmtId="9" fontId="29" fillId="26" borderId="11" xfId="137" applyFont="1" applyFill="1" applyBorder="1" applyAlignment="1">
      <alignment horizontal="center" vertical="center" wrapText="1"/>
    </xf>
    <xf numFmtId="0" fontId="29" fillId="28" borderId="10" xfId="80" applyFont="1" applyFill="1" applyBorder="1" applyAlignment="1">
      <alignment horizontal="center" vertical="center" wrapText="1"/>
    </xf>
    <xf numFmtId="0" fontId="62" fillId="0" borderId="0" xfId="80" applyFont="1" applyAlignment="1">
      <alignment horizontal="left" vertical="center" wrapText="1"/>
    </xf>
    <xf numFmtId="0" fontId="62" fillId="0" borderId="0" xfId="80" applyFont="1" applyFill="1" applyAlignment="1">
      <alignment horizontal="left" vertical="center" wrapText="1"/>
    </xf>
    <xf numFmtId="0" fontId="62" fillId="29" borderId="10" xfId="133" applyFont="1" applyFill="1" applyBorder="1" applyAlignment="1">
      <alignment horizontal="center" vertical="center" wrapText="1"/>
    </xf>
    <xf numFmtId="0" fontId="62" fillId="0" borderId="0" xfId="80" applyFont="1" applyFill="1" applyAlignment="1">
      <alignment horizontal="left" vertical="center"/>
    </xf>
    <xf numFmtId="0" fontId="28" fillId="0" borderId="0" xfId="80" applyFont="1" applyAlignment="1">
      <alignment horizontal="center" vertical="center" wrapText="1"/>
    </xf>
    <xf numFmtId="0" fontId="31" fillId="0" borderId="0" xfId="0" applyFont="1"/>
    <xf numFmtId="0" fontId="32" fillId="0" borderId="0" xfId="80" applyNumberFormat="1" applyFont="1" applyFill="1" applyBorder="1" applyAlignment="1">
      <alignment vertical="center" wrapText="1"/>
    </xf>
    <xf numFmtId="0" fontId="32" fillId="0" borderId="0" xfId="80" applyNumberFormat="1" applyFont="1" applyFill="1" applyBorder="1" applyAlignment="1">
      <alignment vertical="center"/>
    </xf>
    <xf numFmtId="0" fontId="55" fillId="0" borderId="0" xfId="134" applyAlignment="1">
      <alignment wrapText="1"/>
    </xf>
    <xf numFmtId="9" fontId="62" fillId="31" borderId="10" xfId="80" applyNumberFormat="1" applyFont="1" applyFill="1" applyBorder="1" applyAlignment="1">
      <alignment horizontal="left" vertical="top" wrapText="1"/>
    </xf>
    <xf numFmtId="0" fontId="62" fillId="31" borderId="12" xfId="80" applyFont="1" applyFill="1" applyBorder="1" applyAlignment="1">
      <alignment horizontal="left" vertical="top" wrapText="1"/>
    </xf>
    <xf numFmtId="0" fontId="62" fillId="31" borderId="18" xfId="80" applyFont="1" applyFill="1" applyBorder="1" applyAlignment="1">
      <alignment horizontal="left" vertical="top" wrapText="1"/>
    </xf>
    <xf numFmtId="9" fontId="62" fillId="31" borderId="12" xfId="80" applyNumberFormat="1" applyFont="1" applyFill="1" applyBorder="1" applyAlignment="1">
      <alignment horizontal="left" vertical="top" wrapText="1"/>
    </xf>
    <xf numFmtId="0" fontId="62" fillId="31" borderId="16" xfId="80" applyFont="1" applyFill="1" applyBorder="1" applyAlignment="1">
      <alignment horizontal="left" vertical="top" wrapText="1"/>
    </xf>
    <xf numFmtId="0" fontId="62" fillId="0" borderId="0" xfId="80" applyFont="1" applyAlignment="1">
      <alignment horizontal="left" vertical="top" wrapText="1"/>
    </xf>
    <xf numFmtId="9" fontId="62" fillId="29" borderId="10" xfId="137" applyFont="1" applyFill="1" applyBorder="1" applyAlignment="1">
      <alignment horizontal="left" vertical="top" wrapText="1"/>
    </xf>
    <xf numFmtId="9" fontId="28" fillId="0" borderId="11" xfId="137" applyFont="1" applyBorder="1" applyAlignment="1">
      <alignment horizontal="left" vertical="top"/>
    </xf>
    <xf numFmtId="0" fontId="62" fillId="29" borderId="10" xfId="80" applyFont="1" applyFill="1" applyBorder="1" applyAlignment="1">
      <alignment horizontal="left" vertical="top" wrapText="1"/>
    </xf>
    <xf numFmtId="9" fontId="62" fillId="29" borderId="10" xfId="80" applyNumberFormat="1" applyFont="1" applyFill="1" applyBorder="1" applyAlignment="1">
      <alignment horizontal="left" vertical="top" wrapText="1"/>
    </xf>
    <xf numFmtId="9" fontId="62" fillId="29" borderId="10" xfId="136" applyFont="1" applyFill="1" applyBorder="1" applyAlignment="1">
      <alignment horizontal="left" vertical="top" wrapText="1"/>
    </xf>
    <xf numFmtId="10" fontId="62" fillId="29" borderId="10" xfId="137" applyNumberFormat="1" applyFont="1" applyFill="1" applyBorder="1" applyAlignment="1">
      <alignment horizontal="left" vertical="top" wrapText="1"/>
    </xf>
    <xf numFmtId="0" fontId="0" fillId="0" borderId="0" xfId="0" applyAlignment="1">
      <alignment vertical="top" wrapText="1"/>
    </xf>
    <xf numFmtId="0" fontId="0" fillId="0" borderId="0" xfId="0" applyFont="1" applyAlignment="1">
      <alignment wrapText="1"/>
    </xf>
    <xf numFmtId="0" fontId="62" fillId="32" borderId="10" xfId="80" applyFont="1" applyFill="1" applyBorder="1" applyAlignment="1">
      <alignment horizontal="left" vertical="top" wrapText="1"/>
    </xf>
    <xf numFmtId="0" fontId="62" fillId="29" borderId="10" xfId="137" applyNumberFormat="1" applyFont="1" applyFill="1" applyBorder="1" applyAlignment="1">
      <alignment horizontal="left" vertical="top" wrapText="1"/>
    </xf>
    <xf numFmtId="0" fontId="62" fillId="29" borderId="10" xfId="136" applyNumberFormat="1" applyFont="1" applyFill="1" applyBorder="1" applyAlignment="1">
      <alignment horizontal="left" vertical="top" wrapText="1"/>
    </xf>
    <xf numFmtId="0" fontId="62" fillId="29" borderId="10" xfId="80" applyNumberFormat="1" applyFont="1" applyFill="1" applyBorder="1" applyAlignment="1">
      <alignment horizontal="left" vertical="top" wrapText="1"/>
    </xf>
    <xf numFmtId="0" fontId="62" fillId="0" borderId="10" xfId="80" applyFont="1" applyFill="1" applyBorder="1" applyAlignment="1">
      <alignment horizontal="center" vertical="center" wrapText="1"/>
    </xf>
    <xf numFmtId="0" fontId="65" fillId="0" borderId="0" xfId="134" applyFont="1" applyAlignment="1"/>
    <xf numFmtId="0" fontId="66" fillId="30" borderId="0" xfId="134" applyFont="1" applyFill="1" applyAlignment="1">
      <alignment vertical="center" wrapText="1"/>
    </xf>
    <xf numFmtId="3" fontId="66" fillId="30" borderId="0" xfId="134" applyNumberFormat="1" applyFont="1" applyFill="1" applyAlignment="1">
      <alignment vertical="center" wrapText="1"/>
    </xf>
    <xf numFmtId="3" fontId="55" fillId="0" borderId="0" xfId="134" applyNumberFormat="1" applyAlignment="1">
      <alignment wrapText="1"/>
    </xf>
    <xf numFmtId="9" fontId="55" fillId="0" borderId="0" xfId="139" applyFont="1" applyAlignment="1">
      <alignment wrapText="1"/>
    </xf>
    <xf numFmtId="3" fontId="58" fillId="30" borderId="0" xfId="32" applyNumberFormat="1" applyFill="1" applyAlignment="1">
      <alignment vertical="center" wrapText="1"/>
    </xf>
    <xf numFmtId="0" fontId="66" fillId="34" borderId="0" xfId="134" applyFont="1" applyFill="1" applyAlignment="1">
      <alignment vertical="center" wrapText="1"/>
    </xf>
    <xf numFmtId="9" fontId="66" fillId="34" borderId="0" xfId="134" applyNumberFormat="1" applyFont="1" applyFill="1" applyAlignment="1">
      <alignment vertical="center" wrapText="1"/>
    </xf>
    <xf numFmtId="9" fontId="55" fillId="34" borderId="0" xfId="134" applyNumberFormat="1" applyFill="1" applyAlignment="1">
      <alignment wrapText="1"/>
    </xf>
    <xf numFmtId="0" fontId="55" fillId="35" borderId="0" xfId="134" applyFill="1" applyAlignment="1">
      <alignment wrapText="1"/>
    </xf>
    <xf numFmtId="9" fontId="55" fillId="35" borderId="0" xfId="139" applyFont="1" applyFill="1" applyAlignment="1">
      <alignment wrapText="1"/>
    </xf>
    <xf numFmtId="0" fontId="62" fillId="0" borderId="10" xfId="80" applyFont="1" applyBorder="1" applyAlignment="1">
      <alignment horizontal="left" vertical="top" wrapText="1"/>
    </xf>
    <xf numFmtId="9" fontId="0" fillId="0" borderId="0" xfId="0" applyNumberFormat="1" applyAlignment="1">
      <alignment wrapText="1"/>
    </xf>
    <xf numFmtId="0" fontId="62" fillId="0" borderId="10" xfId="80" applyFont="1" applyFill="1" applyBorder="1" applyAlignment="1">
      <alignment horizontal="left" vertical="center" wrapText="1"/>
    </xf>
    <xf numFmtId="0" fontId="28" fillId="0" borderId="10" xfId="80" applyFont="1" applyFill="1" applyBorder="1" applyAlignment="1">
      <alignment horizontal="center" vertical="center" wrapText="1"/>
    </xf>
    <xf numFmtId="9" fontId="28" fillId="0" borderId="10" xfId="137" applyFont="1" applyFill="1" applyBorder="1" applyAlignment="1">
      <alignment horizontal="center" vertical="center" wrapText="1"/>
    </xf>
    <xf numFmtId="0" fontId="56" fillId="0" borderId="10" xfId="0" applyFont="1" applyBorder="1" applyAlignment="1">
      <alignment horizontal="center" wrapText="1"/>
    </xf>
    <xf numFmtId="9" fontId="0" fillId="0" borderId="10" xfId="0" applyNumberFormat="1" applyBorder="1" applyAlignment="1">
      <alignment wrapText="1"/>
    </xf>
    <xf numFmtId="9" fontId="56" fillId="0" borderId="10" xfId="0" applyNumberFormat="1" applyFont="1" applyBorder="1" applyAlignment="1">
      <alignment wrapText="1"/>
    </xf>
    <xf numFmtId="9" fontId="67" fillId="29" borderId="10" xfId="136" applyFont="1" applyFill="1" applyBorder="1" applyAlignment="1">
      <alignment horizontal="left" vertical="top" wrapText="1"/>
    </xf>
    <xf numFmtId="10" fontId="67" fillId="29" borderId="10" xfId="137" applyNumberFormat="1" applyFont="1" applyFill="1" applyBorder="1" applyAlignment="1">
      <alignment horizontal="left" vertical="top" wrapText="1"/>
    </xf>
    <xf numFmtId="0" fontId="0" fillId="0" borderId="0" xfId="0" applyAlignment="1"/>
    <xf numFmtId="0" fontId="62" fillId="34" borderId="10" xfId="133" applyFont="1" applyFill="1" applyBorder="1" applyAlignment="1">
      <alignment horizontal="center" vertical="center" wrapText="1"/>
    </xf>
    <xf numFmtId="9" fontId="62" fillId="34" borderId="10" xfId="80" applyNumberFormat="1" applyFont="1" applyFill="1" applyBorder="1" applyAlignment="1">
      <alignment horizontal="left" vertical="top" wrapText="1"/>
    </xf>
    <xf numFmtId="0" fontId="62" fillId="34" borderId="10" xfId="80" applyFont="1" applyFill="1" applyBorder="1" applyAlignment="1">
      <alignment horizontal="left" vertical="top" wrapText="1"/>
    </xf>
    <xf numFmtId="9" fontId="62" fillId="34" borderId="10" xfId="136" applyFont="1" applyFill="1" applyBorder="1" applyAlignment="1">
      <alignment horizontal="left" vertical="top" wrapText="1"/>
    </xf>
    <xf numFmtId="9" fontId="62" fillId="34" borderId="0" xfId="136" applyFont="1" applyFill="1" applyAlignment="1">
      <alignment horizontal="left" vertical="top" wrapText="1"/>
    </xf>
    <xf numFmtId="0" fontId="62" fillId="34" borderId="10" xfId="80" applyNumberFormat="1" applyFont="1" applyFill="1" applyBorder="1" applyAlignment="1">
      <alignment horizontal="left" vertical="top" wrapText="1"/>
    </xf>
    <xf numFmtId="10" fontId="62" fillId="34" borderId="10" xfId="136" applyNumberFormat="1" applyFont="1" applyFill="1" applyBorder="1" applyAlignment="1">
      <alignment horizontal="left" vertical="top" wrapText="1"/>
    </xf>
    <xf numFmtId="9" fontId="67" fillId="34" borderId="10" xfId="136" applyFont="1" applyFill="1" applyBorder="1" applyAlignment="1">
      <alignment horizontal="left" vertical="top" wrapText="1"/>
    </xf>
    <xf numFmtId="9" fontId="62" fillId="34" borderId="10" xfId="137" applyFont="1" applyFill="1" applyBorder="1" applyAlignment="1">
      <alignment horizontal="left" vertical="top" wrapText="1"/>
    </xf>
    <xf numFmtId="9" fontId="27" fillId="34" borderId="10" xfId="136" applyFont="1" applyFill="1" applyBorder="1" applyAlignment="1">
      <alignment horizontal="left" vertical="top" wrapText="1"/>
    </xf>
    <xf numFmtId="10" fontId="67" fillId="34" borderId="10" xfId="136" applyNumberFormat="1" applyFont="1" applyFill="1" applyBorder="1" applyAlignment="1">
      <alignment horizontal="left" vertical="top" wrapText="1"/>
    </xf>
    <xf numFmtId="9" fontId="62" fillId="34" borderId="10" xfId="137" applyNumberFormat="1" applyFont="1" applyFill="1" applyBorder="1" applyAlignment="1">
      <alignment horizontal="left" vertical="top" wrapText="1"/>
    </xf>
    <xf numFmtId="0" fontId="62" fillId="34" borderId="10" xfId="137" applyNumberFormat="1" applyFont="1" applyFill="1" applyBorder="1" applyAlignment="1">
      <alignment horizontal="left" vertical="top" wrapText="1"/>
    </xf>
    <xf numFmtId="9" fontId="67" fillId="34" borderId="10" xfId="136" applyNumberFormat="1" applyFont="1" applyFill="1" applyBorder="1" applyAlignment="1">
      <alignment horizontal="left" vertical="top" wrapText="1"/>
    </xf>
    <xf numFmtId="0" fontId="67" fillId="0" borderId="0" xfId="80" applyFont="1" applyAlignment="1">
      <alignment horizontal="left" vertical="top" wrapText="1"/>
    </xf>
    <xf numFmtId="9" fontId="62" fillId="34" borderId="12" xfId="80" applyNumberFormat="1" applyFont="1" applyFill="1" applyBorder="1" applyAlignment="1">
      <alignment horizontal="left" vertical="top" wrapText="1"/>
    </xf>
    <xf numFmtId="9" fontId="0" fillId="34" borderId="10" xfId="0" applyNumberFormat="1" applyFill="1" applyBorder="1" applyAlignment="1">
      <alignment wrapText="1"/>
    </xf>
    <xf numFmtId="9" fontId="56" fillId="34" borderId="10" xfId="0" applyNumberFormat="1" applyFont="1" applyFill="1" applyBorder="1" applyAlignment="1">
      <alignment wrapText="1"/>
    </xf>
    <xf numFmtId="0" fontId="56" fillId="34" borderId="10" xfId="0" applyFont="1" applyFill="1" applyBorder="1" applyAlignment="1">
      <alignment horizontal="center" wrapText="1"/>
    </xf>
    <xf numFmtId="0" fontId="62" fillId="34" borderId="18" xfId="80" applyFont="1" applyFill="1" applyBorder="1" applyAlignment="1">
      <alignment horizontal="left" vertical="top" wrapText="1"/>
    </xf>
    <xf numFmtId="0" fontId="67" fillId="31" borderId="10" xfId="80" applyFont="1" applyFill="1" applyBorder="1" applyAlignment="1">
      <alignment horizontal="left" vertical="top" wrapText="1"/>
    </xf>
    <xf numFmtId="9" fontId="73" fillId="27" borderId="10" xfId="137" applyFont="1" applyFill="1" applyBorder="1" applyAlignment="1">
      <alignment horizontal="center" vertical="top" wrapText="1"/>
    </xf>
    <xf numFmtId="9" fontId="62" fillId="0" borderId="10" xfId="137" applyFont="1" applyFill="1" applyBorder="1" applyAlignment="1">
      <alignment horizontal="center" vertical="top" wrapText="1"/>
    </xf>
    <xf numFmtId="9" fontId="62" fillId="0" borderId="10" xfId="80" applyNumberFormat="1" applyFont="1" applyFill="1" applyBorder="1" applyAlignment="1">
      <alignment horizontal="center" vertical="top" wrapText="1"/>
    </xf>
    <xf numFmtId="9" fontId="62" fillId="0" borderId="11" xfId="80" applyNumberFormat="1" applyFont="1" applyFill="1" applyBorder="1" applyAlignment="1">
      <alignment horizontal="center" vertical="top" wrapText="1"/>
    </xf>
    <xf numFmtId="9" fontId="28" fillId="0" borderId="11" xfId="137" applyFont="1" applyBorder="1" applyAlignment="1">
      <alignment horizontal="center" vertical="top"/>
    </xf>
    <xf numFmtId="0" fontId="73" fillId="27" borderId="10" xfId="80" applyFont="1" applyFill="1" applyBorder="1" applyAlignment="1">
      <alignment horizontal="center" vertical="top" wrapText="1"/>
    </xf>
    <xf numFmtId="0" fontId="62" fillId="0" borderId="10" xfId="80" applyFont="1" applyFill="1" applyBorder="1" applyAlignment="1">
      <alignment horizontal="center" vertical="top" wrapText="1"/>
    </xf>
    <xf numFmtId="0" fontId="62" fillId="0" borderId="11" xfId="80" applyNumberFormat="1" applyFont="1" applyFill="1" applyBorder="1" applyAlignment="1">
      <alignment horizontal="center" vertical="top" wrapText="1"/>
    </xf>
    <xf numFmtId="9" fontId="73" fillId="27" borderId="10" xfId="80" applyNumberFormat="1" applyFont="1" applyFill="1" applyBorder="1" applyAlignment="1">
      <alignment horizontal="center" vertical="top" wrapText="1"/>
    </xf>
    <xf numFmtId="171" fontId="62" fillId="0" borderId="10" xfId="80" applyNumberFormat="1" applyFont="1" applyFill="1" applyBorder="1" applyAlignment="1">
      <alignment horizontal="center" vertical="top" wrapText="1"/>
    </xf>
    <xf numFmtId="0" fontId="73" fillId="0" borderId="10" xfId="80" applyFont="1" applyFill="1" applyBorder="1" applyAlignment="1">
      <alignment horizontal="center" vertical="top" wrapText="1"/>
    </xf>
    <xf numFmtId="10" fontId="62" fillId="0" borderId="10" xfId="80" applyNumberFormat="1" applyFont="1" applyFill="1" applyBorder="1" applyAlignment="1">
      <alignment horizontal="center" vertical="top" wrapText="1"/>
    </xf>
    <xf numFmtId="9" fontId="62" fillId="0" borderId="11" xfId="136" applyFont="1" applyFill="1" applyBorder="1" applyAlignment="1">
      <alignment horizontal="center" vertical="top" wrapText="1"/>
    </xf>
    <xf numFmtId="0" fontId="31" fillId="0" borderId="0" xfId="0" applyFont="1" applyAlignment="1">
      <alignment horizontal="center" vertical="center"/>
    </xf>
    <xf numFmtId="9" fontId="28" fillId="0" borderId="11" xfId="137" applyFont="1" applyBorder="1" applyAlignment="1">
      <alignment horizontal="center" vertical="center"/>
    </xf>
    <xf numFmtId="0" fontId="30" fillId="27" borderId="10" xfId="80" applyFont="1" applyFill="1" applyBorder="1" applyAlignment="1">
      <alignment horizontal="center" vertical="top" wrapText="1"/>
    </xf>
    <xf numFmtId="0" fontId="28" fillId="0" borderId="10" xfId="80" applyFont="1" applyFill="1" applyBorder="1" applyAlignment="1">
      <alignment horizontal="center" vertical="top" wrapText="1"/>
    </xf>
    <xf numFmtId="9" fontId="28" fillId="0" borderId="10" xfId="137" applyFont="1" applyFill="1" applyBorder="1" applyAlignment="1">
      <alignment horizontal="center" vertical="top" wrapText="1"/>
    </xf>
    <xf numFmtId="0" fontId="62" fillId="35" borderId="10" xfId="80" applyFont="1" applyFill="1" applyBorder="1" applyAlignment="1">
      <alignment horizontal="left" vertical="top" wrapText="1"/>
    </xf>
    <xf numFmtId="9" fontId="62" fillId="34" borderId="10" xfId="136" applyNumberFormat="1" applyFont="1" applyFill="1" applyBorder="1" applyAlignment="1">
      <alignment horizontal="left" vertical="top" wrapText="1"/>
    </xf>
    <xf numFmtId="0" fontId="62" fillId="34" borderId="16" xfId="80" applyFont="1" applyFill="1" applyBorder="1" applyAlignment="1">
      <alignment horizontal="justify" vertical="top" wrapText="1"/>
    </xf>
    <xf numFmtId="0" fontId="62" fillId="34" borderId="10" xfId="80" applyFont="1" applyFill="1" applyBorder="1" applyAlignment="1">
      <alignment horizontal="justify" vertical="center" wrapText="1"/>
    </xf>
    <xf numFmtId="9" fontId="62" fillId="34" borderId="10" xfId="80" applyNumberFormat="1" applyFont="1" applyFill="1" applyBorder="1" applyAlignment="1">
      <alignment horizontal="justify" vertical="center" wrapText="1"/>
    </xf>
    <xf numFmtId="9" fontId="62" fillId="39" borderId="10" xfId="136" applyFont="1" applyFill="1" applyBorder="1" applyAlignment="1">
      <alignment horizontal="left" vertical="top" wrapText="1"/>
    </xf>
    <xf numFmtId="0" fontId="61" fillId="0" borderId="0" xfId="0" applyFont="1" applyAlignment="1">
      <alignment horizontal="left" vertical="center"/>
    </xf>
    <xf numFmtId="0" fontId="63" fillId="33" borderId="0" xfId="132" applyFont="1" applyFill="1" applyAlignment="1">
      <alignment vertical="center" wrapText="1"/>
    </xf>
    <xf numFmtId="0" fontId="63" fillId="0" borderId="0" xfId="132" applyFont="1" applyAlignment="1">
      <alignment vertical="center" wrapText="1"/>
    </xf>
    <xf numFmtId="0" fontId="63" fillId="33" borderId="44" xfId="132" applyFont="1" applyFill="1" applyBorder="1" applyAlignment="1">
      <alignment vertical="center" wrapText="1"/>
    </xf>
    <xf numFmtId="0" fontId="63" fillId="33" borderId="45" xfId="132" applyFont="1" applyFill="1" applyBorder="1" applyAlignment="1">
      <alignment vertical="center" wrapText="1"/>
    </xf>
    <xf numFmtId="0" fontId="46" fillId="0" borderId="0" xfId="132" applyFont="1" applyAlignment="1">
      <alignment vertical="center" wrapText="1"/>
    </xf>
    <xf numFmtId="0" fontId="47" fillId="0" borderId="0" xfId="132" applyFont="1" applyAlignment="1">
      <alignment horizontal="center" vertical="center" wrapText="1"/>
    </xf>
    <xf numFmtId="0" fontId="46" fillId="0" borderId="10" xfId="132" applyFont="1" applyBorder="1" applyAlignment="1">
      <alignment horizontal="center" vertical="center" wrapText="1"/>
    </xf>
    <xf numFmtId="0" fontId="8" fillId="0" borderId="0" xfId="132" applyNumberFormat="1" applyFont="1" applyAlignment="1">
      <alignment vertical="center" wrapText="1"/>
    </xf>
    <xf numFmtId="0" fontId="8" fillId="0" borderId="12" xfId="132" applyFont="1" applyFill="1" applyBorder="1" applyAlignment="1">
      <alignment vertical="center" wrapText="1"/>
    </xf>
    <xf numFmtId="0" fontId="8" fillId="0" borderId="0" xfId="132" applyFont="1" applyAlignment="1">
      <alignment vertical="center" wrapText="1"/>
    </xf>
    <xf numFmtId="0" fontId="57" fillId="0" borderId="0" xfId="132"/>
    <xf numFmtId="0" fontId="8" fillId="0" borderId="10" xfId="132" applyFont="1" applyFill="1" applyBorder="1" applyAlignment="1">
      <alignment horizontal="justify" vertical="center" wrapText="1"/>
    </xf>
    <xf numFmtId="0" fontId="8" fillId="0" borderId="12" xfId="132" applyFont="1" applyBorder="1" applyAlignment="1">
      <alignment horizontal="justify" vertical="center" wrapText="1"/>
    </xf>
    <xf numFmtId="2" fontId="63" fillId="0" borderId="28" xfId="132" applyNumberFormat="1" applyFont="1" applyBorder="1" applyAlignment="1">
      <alignment vertical="center" wrapText="1"/>
    </xf>
    <xf numFmtId="0" fontId="8" fillId="25" borderId="10" xfId="132" applyFont="1" applyFill="1" applyBorder="1" applyAlignment="1">
      <alignment horizontal="justify" vertical="center" wrapText="1"/>
    </xf>
    <xf numFmtId="0" fontId="8" fillId="25" borderId="12" xfId="132" applyFont="1" applyFill="1" applyBorder="1" applyAlignment="1">
      <alignment vertical="center" wrapText="1"/>
    </xf>
    <xf numFmtId="0" fontId="8" fillId="0" borderId="12" xfId="132" applyFont="1" applyFill="1" applyBorder="1" applyAlignment="1">
      <alignment horizontal="justify" vertical="center" wrapText="1"/>
    </xf>
    <xf numFmtId="0" fontId="8" fillId="33" borderId="0" xfId="132" applyFont="1" applyFill="1" applyAlignment="1">
      <alignment vertical="center" wrapText="1"/>
    </xf>
    <xf numFmtId="0" fontId="8" fillId="0" borderId="10" xfId="132" applyFont="1" applyBorder="1" applyAlignment="1">
      <alignment horizontal="justify" vertical="center" wrapText="1"/>
    </xf>
    <xf numFmtId="0" fontId="63" fillId="29" borderId="0" xfId="132" applyFont="1" applyFill="1" applyAlignment="1">
      <alignment vertical="center" wrapText="1"/>
    </xf>
    <xf numFmtId="0" fontId="63" fillId="33" borderId="10" xfId="132" applyFont="1" applyFill="1" applyBorder="1" applyAlignment="1">
      <alignment vertical="center" wrapText="1"/>
    </xf>
    <xf numFmtId="0" fontId="63" fillId="33" borderId="10" xfId="132" applyFont="1" applyFill="1" applyBorder="1" applyAlignment="1">
      <alignment horizontal="center" vertical="center" wrapText="1"/>
    </xf>
    <xf numFmtId="2" fontId="63" fillId="33" borderId="10" xfId="132" applyNumberFormat="1" applyFont="1" applyFill="1" applyBorder="1" applyAlignment="1">
      <alignment vertical="center" wrapText="1"/>
    </xf>
    <xf numFmtId="174" fontId="63" fillId="33" borderId="10" xfId="132" applyNumberFormat="1" applyFont="1" applyFill="1" applyBorder="1" applyAlignment="1">
      <alignment vertical="center" wrapText="1"/>
    </xf>
    <xf numFmtId="170" fontId="63" fillId="32" borderId="10" xfId="132" applyNumberFormat="1" applyFont="1" applyFill="1" applyBorder="1" applyAlignment="1">
      <alignment vertical="center" wrapText="1"/>
    </xf>
    <xf numFmtId="9" fontId="41" fillId="34" borderId="12" xfId="134" applyNumberFormat="1" applyFont="1" applyFill="1" applyBorder="1" applyAlignment="1">
      <alignment vertical="top" wrapText="1" readingOrder="1"/>
    </xf>
    <xf numFmtId="9" fontId="62" fillId="34" borderId="10" xfId="80" applyNumberFormat="1" applyFont="1" applyFill="1" applyBorder="1" applyAlignment="1">
      <alignment vertical="top" wrapText="1"/>
    </xf>
    <xf numFmtId="0" fontId="27" fillId="0" borderId="0" xfId="0" applyFont="1"/>
    <xf numFmtId="9" fontId="0" fillId="34" borderId="10" xfId="0" applyNumberFormat="1" applyFill="1" applyBorder="1" applyAlignment="1">
      <alignment vertical="center" wrapText="1"/>
    </xf>
    <xf numFmtId="9" fontId="0" fillId="34" borderId="10" xfId="0" applyNumberFormat="1" applyFill="1" applyBorder="1" applyAlignment="1">
      <alignment vertical="top" wrapText="1"/>
    </xf>
    <xf numFmtId="0" fontId="62" fillId="31" borderId="10" xfId="80" applyFont="1" applyFill="1" applyBorder="1" applyAlignment="1">
      <alignment horizontal="left" vertical="top" wrapText="1"/>
    </xf>
    <xf numFmtId="9" fontId="0" fillId="0" borderId="10" xfId="0" applyNumberFormat="1" applyFill="1" applyBorder="1" applyAlignment="1">
      <alignment vertical="top" wrapText="1"/>
    </xf>
    <xf numFmtId="0" fontId="73" fillId="32" borderId="10" xfId="80" applyFont="1" applyFill="1" applyBorder="1" applyAlignment="1">
      <alignment horizontal="center" vertical="top" wrapText="1"/>
    </xf>
    <xf numFmtId="0" fontId="61" fillId="27" borderId="67" xfId="0" applyFont="1" applyFill="1" applyBorder="1" applyAlignment="1">
      <alignment horizontal="left" vertical="center"/>
    </xf>
    <xf numFmtId="0" fontId="61" fillId="27" borderId="69" xfId="0" applyFont="1" applyFill="1" applyBorder="1" applyAlignment="1">
      <alignment vertical="center"/>
    </xf>
    <xf numFmtId="0" fontId="61" fillId="27" borderId="67" xfId="0" applyFont="1" applyFill="1" applyBorder="1" applyAlignment="1">
      <alignment horizontal="center" vertical="center"/>
    </xf>
    <xf numFmtId="0" fontId="61" fillId="27" borderId="70" xfId="0" applyFont="1" applyFill="1" applyBorder="1" applyAlignment="1">
      <alignment horizontal="left" vertical="center"/>
    </xf>
    <xf numFmtId="0" fontId="61" fillId="27" borderId="72" xfId="0" applyFont="1" applyFill="1" applyBorder="1" applyAlignment="1">
      <alignment vertical="center"/>
    </xf>
    <xf numFmtId="0" fontId="60" fillId="0" borderId="67" xfId="35" applyNumberFormat="1" applyFont="1" applyBorder="1" applyAlignment="1">
      <alignment horizontal="center" vertical="center"/>
    </xf>
    <xf numFmtId="0" fontId="60" fillId="0" borderId="75" xfId="35" applyNumberFormat="1" applyFont="1" applyBorder="1" applyAlignment="1">
      <alignment horizontal="center" vertical="center"/>
    </xf>
    <xf numFmtId="0" fontId="61" fillId="44" borderId="0" xfId="0" applyFont="1" applyFill="1" applyAlignment="1">
      <alignment horizontal="left" vertical="center"/>
    </xf>
    <xf numFmtId="0" fontId="87" fillId="0" borderId="0" xfId="0" applyFont="1" applyAlignment="1">
      <alignment horizontal="left" vertical="center"/>
    </xf>
    <xf numFmtId="0" fontId="87" fillId="27" borderId="67" xfId="0" applyFont="1" applyFill="1" applyBorder="1" applyAlignment="1">
      <alignment horizontal="center" vertical="center" wrapText="1"/>
    </xf>
    <xf numFmtId="0" fontId="87" fillId="0" borderId="67" xfId="0" applyFont="1" applyBorder="1" applyAlignment="1">
      <alignment horizontal="left" vertical="center"/>
    </xf>
    <xf numFmtId="0" fontId="87" fillId="0" borderId="67" xfId="35" applyNumberFormat="1" applyFont="1" applyBorder="1" applyAlignment="1">
      <alignment horizontal="center" vertical="center"/>
    </xf>
    <xf numFmtId="0" fontId="87" fillId="38" borderId="67" xfId="0" applyFont="1" applyFill="1" applyBorder="1" applyAlignment="1">
      <alignment horizontal="center" vertical="center"/>
    </xf>
    <xf numFmtId="0" fontId="87" fillId="0" borderId="0" xfId="0" applyFont="1" applyAlignment="1">
      <alignment horizontal="center" vertical="center"/>
    </xf>
    <xf numFmtId="0" fontId="87" fillId="0" borderId="0" xfId="0" applyFont="1" applyAlignment="1">
      <alignment horizontal="right" vertical="center"/>
    </xf>
    <xf numFmtId="0" fontId="87" fillId="0" borderId="70" xfId="0" applyFont="1" applyBorder="1" applyAlignment="1">
      <alignment horizontal="left" vertical="center"/>
    </xf>
    <xf numFmtId="0" fontId="87" fillId="38" borderId="73" xfId="0" applyFont="1" applyFill="1" applyBorder="1" applyAlignment="1">
      <alignment horizontal="center" vertical="center"/>
    </xf>
    <xf numFmtId="0" fontId="87" fillId="0" borderId="74" xfId="0" applyFont="1" applyBorder="1" applyAlignment="1">
      <alignment horizontal="left" vertical="center"/>
    </xf>
    <xf numFmtId="0" fontId="87" fillId="38" borderId="76" xfId="0" applyFont="1" applyFill="1" applyBorder="1" applyAlignment="1">
      <alignment horizontal="center" vertical="center"/>
    </xf>
    <xf numFmtId="9" fontId="87" fillId="0" borderId="0" xfId="139" applyFont="1" applyAlignment="1">
      <alignment horizontal="left" vertical="center"/>
    </xf>
    <xf numFmtId="0" fontId="87" fillId="0" borderId="17" xfId="0" applyFont="1" applyBorder="1" applyAlignment="1">
      <alignment horizontal="left" vertical="center"/>
    </xf>
    <xf numFmtId="0" fontId="87" fillId="0" borderId="0" xfId="0" applyFont="1" applyBorder="1" applyAlignment="1">
      <alignment horizontal="center" vertical="center"/>
    </xf>
    <xf numFmtId="0" fontId="87" fillId="0" borderId="0" xfId="0" applyFont="1" applyBorder="1" applyAlignment="1">
      <alignment horizontal="right" vertical="center"/>
    </xf>
    <xf numFmtId="0" fontId="87" fillId="0" borderId="43" xfId="0" applyFont="1" applyBorder="1" applyAlignment="1">
      <alignment horizontal="center" vertical="center"/>
    </xf>
    <xf numFmtId="9" fontId="87" fillId="0" borderId="43" xfId="139" applyFont="1" applyBorder="1" applyAlignment="1">
      <alignment horizontal="center" vertical="center"/>
    </xf>
    <xf numFmtId="9" fontId="87" fillId="0" borderId="0" xfId="0" applyNumberFormat="1" applyFont="1" applyAlignment="1">
      <alignment horizontal="left" vertical="center"/>
    </xf>
    <xf numFmtId="0" fontId="87" fillId="0" borderId="67" xfId="0" applyFont="1" applyBorder="1" applyAlignment="1">
      <alignment horizontal="right" vertical="center"/>
    </xf>
    <xf numFmtId="0" fontId="87" fillId="0" borderId="67" xfId="0" applyFont="1" applyBorder="1" applyAlignment="1">
      <alignment horizontal="center" vertical="center"/>
    </xf>
    <xf numFmtId="9" fontId="87" fillId="0" borderId="67" xfId="139" applyFont="1" applyBorder="1" applyAlignment="1">
      <alignment horizontal="center" vertical="center"/>
    </xf>
    <xf numFmtId="0" fontId="87" fillId="44" borderId="0" xfId="0" applyFont="1" applyFill="1" applyAlignment="1">
      <alignment horizontal="center" vertical="center"/>
    </xf>
    <xf numFmtId="0" fontId="4" fillId="0" borderId="0" xfId="216" applyAlignment="1">
      <alignment wrapText="1"/>
    </xf>
    <xf numFmtId="0" fontId="68" fillId="38" borderId="79" xfId="216" applyFont="1" applyFill="1" applyBorder="1" applyAlignment="1">
      <alignment horizontal="center" vertical="center" wrapText="1"/>
    </xf>
    <xf numFmtId="0" fontId="68" fillId="38" borderId="67" xfId="216" applyFont="1" applyFill="1" applyBorder="1" applyAlignment="1">
      <alignment horizontal="center" vertical="center" wrapText="1"/>
    </xf>
    <xf numFmtId="0" fontId="69" fillId="33" borderId="25" xfId="216" applyFont="1" applyFill="1" applyBorder="1" applyAlignment="1">
      <alignment horizontal="justify" vertical="center" wrapText="1"/>
    </xf>
    <xf numFmtId="9" fontId="0" fillId="0" borderId="25" xfId="217" applyFont="1" applyBorder="1" applyAlignment="1">
      <alignment horizontal="center" vertical="center" wrapText="1"/>
    </xf>
    <xf numFmtId="10" fontId="68" fillId="27" borderId="25" xfId="217" applyNumberFormat="1" applyFont="1" applyFill="1" applyBorder="1" applyAlignment="1">
      <alignment horizontal="center" vertical="center" wrapText="1"/>
    </xf>
    <xf numFmtId="10" fontId="68" fillId="27" borderId="21" xfId="217" applyNumberFormat="1" applyFont="1" applyFill="1" applyBorder="1" applyAlignment="1">
      <alignment horizontal="center" vertical="center" wrapText="1"/>
    </xf>
    <xf numFmtId="10" fontId="68" fillId="27" borderId="33" xfId="217" applyNumberFormat="1" applyFont="1" applyFill="1" applyBorder="1" applyAlignment="1">
      <alignment horizontal="center" vertical="center" wrapText="1"/>
    </xf>
    <xf numFmtId="10" fontId="68" fillId="38" borderId="16" xfId="217" applyNumberFormat="1" applyFont="1" applyFill="1" applyBorder="1" applyAlignment="1">
      <alignment horizontal="center" vertical="center" wrapText="1"/>
    </xf>
    <xf numFmtId="10" fontId="68" fillId="37" borderId="34" xfId="217" applyNumberFormat="1" applyFont="1" applyFill="1" applyBorder="1" applyAlignment="1">
      <alignment horizontal="center" vertical="center" wrapText="1"/>
    </xf>
    <xf numFmtId="0" fontId="69" fillId="33" borderId="67" xfId="216" applyFont="1" applyFill="1" applyBorder="1" applyAlignment="1">
      <alignment horizontal="justify" vertical="center" wrapText="1"/>
    </xf>
    <xf numFmtId="9" fontId="0" fillId="0" borderId="67" xfId="217" applyFont="1" applyBorder="1" applyAlignment="1">
      <alignment horizontal="center" vertical="center" wrapText="1"/>
    </xf>
    <xf numFmtId="10" fontId="68" fillId="27" borderId="67" xfId="217" applyNumberFormat="1" applyFont="1" applyFill="1" applyBorder="1" applyAlignment="1">
      <alignment horizontal="center" vertical="center" wrapText="1"/>
    </xf>
    <xf numFmtId="10" fontId="68" fillId="27" borderId="69" xfId="217" applyNumberFormat="1" applyFont="1" applyFill="1" applyBorder="1" applyAlignment="1">
      <alignment horizontal="center" vertical="center" wrapText="1"/>
    </xf>
    <xf numFmtId="10" fontId="68" fillId="27" borderId="70" xfId="217" applyNumberFormat="1" applyFont="1" applyFill="1" applyBorder="1" applyAlignment="1">
      <alignment horizontal="center" vertical="center" wrapText="1"/>
    </xf>
    <xf numFmtId="10" fontId="68" fillId="38" borderId="67" xfId="217" applyNumberFormat="1" applyFont="1" applyFill="1" applyBorder="1" applyAlignment="1">
      <alignment horizontal="center" vertical="center" wrapText="1"/>
    </xf>
    <xf numFmtId="10" fontId="68" fillId="37" borderId="73" xfId="216" applyNumberFormat="1" applyFont="1" applyFill="1" applyBorder="1" applyAlignment="1">
      <alignment horizontal="center" vertical="center" wrapText="1"/>
    </xf>
    <xf numFmtId="10" fontId="68" fillId="37" borderId="73" xfId="217" applyNumberFormat="1" applyFont="1" applyFill="1" applyBorder="1" applyAlignment="1">
      <alignment horizontal="center" vertical="center" wrapText="1"/>
    </xf>
    <xf numFmtId="9" fontId="0" fillId="0" borderId="0" xfId="217" applyFont="1" applyAlignment="1">
      <alignment wrapText="1"/>
    </xf>
    <xf numFmtId="0" fontId="69" fillId="33" borderId="75" xfId="216" applyFont="1" applyFill="1" applyBorder="1" applyAlignment="1">
      <alignment horizontal="justify" vertical="center" wrapText="1"/>
    </xf>
    <xf numFmtId="9" fontId="0" fillId="0" borderId="75" xfId="217" applyFont="1" applyBorder="1" applyAlignment="1">
      <alignment horizontal="center" vertical="center" wrapText="1"/>
    </xf>
    <xf numFmtId="10" fontId="68" fillId="27" borderId="75" xfId="217" applyNumberFormat="1" applyFont="1" applyFill="1" applyBorder="1" applyAlignment="1">
      <alignment horizontal="center" vertical="center" wrapText="1"/>
    </xf>
    <xf numFmtId="10" fontId="68" fillId="27" borderId="31" xfId="217" applyNumberFormat="1" applyFont="1" applyFill="1" applyBorder="1" applyAlignment="1">
      <alignment horizontal="center" vertical="center" wrapText="1"/>
    </xf>
    <xf numFmtId="10" fontId="68" fillId="27" borderId="74" xfId="217" applyNumberFormat="1" applyFont="1" applyFill="1" applyBorder="1" applyAlignment="1">
      <alignment horizontal="center" vertical="center" wrapText="1"/>
    </xf>
    <xf numFmtId="10" fontId="68" fillId="38" borderId="75" xfId="217" applyNumberFormat="1" applyFont="1" applyFill="1" applyBorder="1" applyAlignment="1">
      <alignment horizontal="center" vertical="center" wrapText="1"/>
    </xf>
    <xf numFmtId="10" fontId="68" fillId="37" borderId="76" xfId="217" applyNumberFormat="1" applyFont="1" applyFill="1" applyBorder="1" applyAlignment="1">
      <alignment horizontal="center" vertical="center" wrapText="1"/>
    </xf>
    <xf numFmtId="0" fontId="69" fillId="33" borderId="16" xfId="216" applyFont="1" applyFill="1" applyBorder="1" applyAlignment="1">
      <alignment horizontal="justify" vertical="center" wrapText="1"/>
    </xf>
    <xf numFmtId="171" fontId="0" fillId="0" borderId="16" xfId="217" applyNumberFormat="1" applyFont="1" applyBorder="1" applyAlignment="1">
      <alignment horizontal="center" vertical="center" wrapText="1"/>
    </xf>
    <xf numFmtId="10" fontId="68" fillId="27" borderId="16" xfId="217" applyNumberFormat="1" applyFont="1" applyFill="1" applyBorder="1" applyAlignment="1">
      <alignment horizontal="center" vertical="center" wrapText="1"/>
    </xf>
    <xf numFmtId="10" fontId="70" fillId="38" borderId="16" xfId="217" applyNumberFormat="1" applyFont="1" applyFill="1" applyBorder="1" applyAlignment="1">
      <alignment horizontal="center" vertical="center" wrapText="1"/>
    </xf>
    <xf numFmtId="10" fontId="70" fillId="37" borderId="34" xfId="217" applyNumberFormat="1" applyFont="1" applyFill="1" applyBorder="1" applyAlignment="1">
      <alignment horizontal="center" vertical="center" wrapText="1"/>
    </xf>
    <xf numFmtId="10" fontId="0" fillId="35" borderId="70" xfId="217" applyNumberFormat="1" applyFont="1" applyFill="1" applyBorder="1" applyAlignment="1">
      <alignment horizontal="center" vertical="center" wrapText="1"/>
    </xf>
    <xf numFmtId="171" fontId="0" fillId="0" borderId="67" xfId="217" applyNumberFormat="1" applyFont="1" applyBorder="1" applyAlignment="1">
      <alignment horizontal="center" vertical="center" wrapText="1"/>
    </xf>
    <xf numFmtId="10" fontId="70" fillId="38" borderId="67" xfId="217" applyNumberFormat="1" applyFont="1" applyFill="1" applyBorder="1" applyAlignment="1">
      <alignment horizontal="center" vertical="center" wrapText="1"/>
    </xf>
    <xf numFmtId="10" fontId="70" fillId="37" borderId="73" xfId="217" applyNumberFormat="1" applyFont="1" applyFill="1" applyBorder="1" applyAlignment="1">
      <alignment horizontal="center" vertical="center" wrapText="1"/>
    </xf>
    <xf numFmtId="10" fontId="60" fillId="35" borderId="70" xfId="217" applyNumberFormat="1" applyFont="1" applyFill="1" applyBorder="1" applyAlignment="1">
      <alignment horizontal="center" vertical="center" wrapText="1"/>
    </xf>
    <xf numFmtId="10" fontId="70" fillId="27" borderId="73" xfId="217" applyNumberFormat="1" applyFont="1" applyFill="1" applyBorder="1" applyAlignment="1">
      <alignment horizontal="center" vertical="center" wrapText="1"/>
    </xf>
    <xf numFmtId="171" fontId="0" fillId="0" borderId="75" xfId="217" applyNumberFormat="1" applyFont="1" applyBorder="1" applyAlignment="1">
      <alignment horizontal="center" vertical="center" wrapText="1"/>
    </xf>
    <xf numFmtId="10" fontId="70" fillId="38" borderId="75" xfId="217" applyNumberFormat="1" applyFont="1" applyFill="1" applyBorder="1" applyAlignment="1">
      <alignment horizontal="center" vertical="center" wrapText="1"/>
    </xf>
    <xf numFmtId="10" fontId="70" fillId="27" borderId="76" xfId="217" applyNumberFormat="1" applyFont="1" applyFill="1" applyBorder="1" applyAlignment="1">
      <alignment horizontal="center" vertical="center" wrapText="1"/>
    </xf>
    <xf numFmtId="10" fontId="0" fillId="35" borderId="74" xfId="217" applyNumberFormat="1" applyFont="1" applyFill="1" applyBorder="1" applyAlignment="1">
      <alignment horizontal="center" vertical="center" wrapText="1"/>
    </xf>
    <xf numFmtId="0" fontId="69" fillId="33" borderId="35" xfId="216" applyFont="1" applyFill="1" applyBorder="1" applyAlignment="1">
      <alignment horizontal="center" vertical="center" wrapText="1"/>
    </xf>
    <xf numFmtId="9" fontId="69" fillId="33" borderId="36" xfId="216" applyNumberFormat="1" applyFont="1" applyFill="1" applyBorder="1" applyAlignment="1">
      <alignment horizontal="center" vertical="center" wrapText="1"/>
    </xf>
    <xf numFmtId="0" fontId="69" fillId="0" borderId="36" xfId="216" applyFont="1" applyFill="1" applyBorder="1" applyAlignment="1">
      <alignment vertical="center" wrapText="1"/>
    </xf>
    <xf numFmtId="172" fontId="0" fillId="0" borderId="36" xfId="217" applyNumberFormat="1" applyFont="1" applyBorder="1" applyAlignment="1">
      <alignment horizontal="center" vertical="center" wrapText="1"/>
    </xf>
    <xf numFmtId="10" fontId="68" fillId="27" borderId="36" xfId="217" applyNumberFormat="1" applyFont="1" applyFill="1" applyBorder="1" applyAlignment="1">
      <alignment horizontal="center" vertical="center" wrapText="1"/>
    </xf>
    <xf numFmtId="10" fontId="68" fillId="27" borderId="37" xfId="217" applyNumberFormat="1" applyFont="1" applyFill="1" applyBorder="1" applyAlignment="1">
      <alignment horizontal="center" vertical="center" wrapText="1"/>
    </xf>
    <xf numFmtId="10" fontId="68" fillId="27" borderId="35" xfId="217" applyNumberFormat="1" applyFont="1" applyFill="1" applyBorder="1" applyAlignment="1">
      <alignment horizontal="center" vertical="center" wrapText="1"/>
    </xf>
    <xf numFmtId="10" fontId="71" fillId="38" borderId="36" xfId="217" applyNumberFormat="1" applyFont="1" applyFill="1" applyBorder="1" applyAlignment="1">
      <alignment horizontal="center" vertical="center" wrapText="1"/>
    </xf>
    <xf numFmtId="10" fontId="71" fillId="27" borderId="38" xfId="217" applyNumberFormat="1" applyFont="1" applyFill="1" applyBorder="1" applyAlignment="1">
      <alignment horizontal="center" vertical="center" wrapText="1"/>
    </xf>
    <xf numFmtId="10" fontId="71" fillId="35" borderId="38" xfId="217" applyNumberFormat="1" applyFont="1" applyFill="1" applyBorder="1" applyAlignment="1">
      <alignment horizontal="center" vertical="center" wrapText="1"/>
    </xf>
    <xf numFmtId="10" fontId="71" fillId="38" borderId="16" xfId="217" applyNumberFormat="1" applyFont="1" applyFill="1" applyBorder="1" applyAlignment="1">
      <alignment horizontal="center" vertical="center" wrapText="1"/>
    </xf>
    <xf numFmtId="10" fontId="71" fillId="27" borderId="34" xfId="217" applyNumberFormat="1" applyFont="1" applyFill="1" applyBorder="1" applyAlignment="1">
      <alignment horizontal="center" vertical="center" wrapText="1"/>
    </xf>
    <xf numFmtId="10" fontId="71" fillId="35" borderId="34" xfId="217" applyNumberFormat="1" applyFont="1" applyFill="1" applyBorder="1" applyAlignment="1">
      <alignment horizontal="center" vertical="center" wrapText="1"/>
    </xf>
    <xf numFmtId="10" fontId="71" fillId="38" borderId="67" xfId="217" applyNumberFormat="1" applyFont="1" applyFill="1" applyBorder="1" applyAlignment="1">
      <alignment horizontal="center" vertical="center" wrapText="1"/>
    </xf>
    <xf numFmtId="10" fontId="71" fillId="27" borderId="73" xfId="217" applyNumberFormat="1" applyFont="1" applyFill="1" applyBorder="1" applyAlignment="1">
      <alignment horizontal="center" vertical="center" wrapText="1"/>
    </xf>
    <xf numFmtId="10" fontId="71" fillId="35" borderId="73" xfId="217" applyNumberFormat="1" applyFont="1" applyFill="1" applyBorder="1" applyAlignment="1">
      <alignment horizontal="center" vertical="center" wrapText="1"/>
    </xf>
    <xf numFmtId="0" fontId="4" fillId="0" borderId="56" xfId="216" applyBorder="1" applyAlignment="1">
      <alignment horizontal="center" vertical="center" wrapText="1"/>
    </xf>
    <xf numFmtId="10" fontId="71" fillId="38" borderId="75" xfId="217" applyNumberFormat="1" applyFont="1" applyFill="1" applyBorder="1" applyAlignment="1">
      <alignment horizontal="center" vertical="center" wrapText="1"/>
    </xf>
    <xf numFmtId="10" fontId="71" fillId="27" borderId="76" xfId="217" applyNumberFormat="1" applyFont="1" applyFill="1" applyBorder="1" applyAlignment="1">
      <alignment horizontal="center" vertical="center" wrapText="1"/>
    </xf>
    <xf numFmtId="10" fontId="71" fillId="35" borderId="76" xfId="217" applyNumberFormat="1" applyFont="1" applyFill="1" applyBorder="1" applyAlignment="1">
      <alignment horizontal="center" vertical="center" wrapText="1"/>
    </xf>
    <xf numFmtId="10" fontId="68" fillId="27" borderId="26" xfId="217" applyNumberFormat="1" applyFont="1" applyFill="1" applyBorder="1" applyAlignment="1">
      <alignment horizontal="center" vertical="center" wrapText="1"/>
    </xf>
    <xf numFmtId="10" fontId="71" fillId="38" borderId="25" xfId="217" applyNumberFormat="1" applyFont="1" applyFill="1" applyBorder="1" applyAlignment="1">
      <alignment horizontal="center" vertical="center" wrapText="1"/>
    </xf>
    <xf numFmtId="10" fontId="71" fillId="27" borderId="27" xfId="217" applyNumberFormat="1" applyFont="1" applyFill="1" applyBorder="1" applyAlignment="1">
      <alignment horizontal="center" vertical="center" wrapText="1"/>
    </xf>
    <xf numFmtId="10" fontId="71" fillId="35" borderId="27" xfId="217" applyNumberFormat="1" applyFont="1" applyFill="1" applyBorder="1" applyAlignment="1">
      <alignment horizontal="center" vertical="center" wrapText="1"/>
    </xf>
    <xf numFmtId="0" fontId="4" fillId="0" borderId="0" xfId="216" applyAlignment="1"/>
    <xf numFmtId="10" fontId="72" fillId="27" borderId="73" xfId="217" applyNumberFormat="1" applyFont="1" applyFill="1" applyBorder="1" applyAlignment="1">
      <alignment horizontal="center" vertical="center" wrapText="1"/>
    </xf>
    <xf numFmtId="10" fontId="72" fillId="35" borderId="73" xfId="217" applyNumberFormat="1" applyFont="1" applyFill="1" applyBorder="1" applyAlignment="1">
      <alignment horizontal="center" vertical="center" wrapText="1"/>
    </xf>
    <xf numFmtId="171" fontId="0" fillId="0" borderId="22" xfId="217" applyNumberFormat="1" applyFont="1" applyBorder="1" applyAlignment="1">
      <alignment horizontal="center" vertical="center" wrapText="1"/>
    </xf>
    <xf numFmtId="171" fontId="68" fillId="27" borderId="34" xfId="216" applyNumberFormat="1" applyFont="1" applyFill="1" applyBorder="1" applyAlignment="1">
      <alignment horizontal="center" vertical="center" wrapText="1"/>
    </xf>
    <xf numFmtId="171" fontId="68" fillId="35" borderId="34" xfId="216" applyNumberFormat="1" applyFont="1" applyFill="1" applyBorder="1" applyAlignment="1">
      <alignment horizontal="center" vertical="center" wrapText="1"/>
    </xf>
    <xf numFmtId="10" fontId="0" fillId="0" borderId="67" xfId="217" applyNumberFormat="1" applyFont="1" applyBorder="1" applyAlignment="1">
      <alignment horizontal="center" vertical="center" wrapText="1"/>
    </xf>
    <xf numFmtId="10" fontId="71" fillId="27" borderId="67" xfId="217" applyNumberFormat="1" applyFont="1" applyFill="1" applyBorder="1" applyAlignment="1">
      <alignment horizontal="center" vertical="center" wrapText="1"/>
    </xf>
    <xf numFmtId="10" fontId="71" fillId="27" borderId="69" xfId="217" applyNumberFormat="1" applyFont="1" applyFill="1" applyBorder="1" applyAlignment="1">
      <alignment horizontal="center" vertical="center" wrapText="1"/>
    </xf>
    <xf numFmtId="10" fontId="68" fillId="27" borderId="73" xfId="217" applyNumberFormat="1" applyFont="1" applyFill="1" applyBorder="1" applyAlignment="1">
      <alignment horizontal="center" vertical="center" wrapText="1"/>
    </xf>
    <xf numFmtId="10" fontId="68" fillId="35" borderId="73" xfId="217" applyNumberFormat="1" applyFont="1" applyFill="1" applyBorder="1" applyAlignment="1">
      <alignment horizontal="center" vertical="center" wrapText="1"/>
    </xf>
    <xf numFmtId="10" fontId="72" fillId="27" borderId="75" xfId="217" applyNumberFormat="1" applyFont="1" applyFill="1" applyBorder="1" applyAlignment="1">
      <alignment horizontal="center" vertical="center" wrapText="1"/>
    </xf>
    <xf numFmtId="10" fontId="72" fillId="27" borderId="31" xfId="217" applyNumberFormat="1" applyFont="1" applyFill="1" applyBorder="1" applyAlignment="1">
      <alignment horizontal="center" vertical="center" wrapText="1"/>
    </xf>
    <xf numFmtId="10" fontId="68" fillId="27" borderId="76" xfId="217" applyNumberFormat="1" applyFont="1" applyFill="1" applyBorder="1" applyAlignment="1">
      <alignment horizontal="center" vertical="center" wrapText="1"/>
    </xf>
    <xf numFmtId="10" fontId="68" fillId="35" borderId="76" xfId="217" applyNumberFormat="1" applyFont="1" applyFill="1" applyBorder="1" applyAlignment="1">
      <alignment horizontal="center" vertical="center" wrapText="1"/>
    </xf>
    <xf numFmtId="9" fontId="4" fillId="0" borderId="0" xfId="216" applyNumberFormat="1" applyAlignment="1">
      <alignment wrapText="1"/>
    </xf>
    <xf numFmtId="10" fontId="68" fillId="27" borderId="0" xfId="216" applyNumberFormat="1" applyFont="1" applyFill="1" applyAlignment="1">
      <alignment horizontal="center" vertical="center" wrapText="1"/>
    </xf>
    <xf numFmtId="10" fontId="68" fillId="27" borderId="39" xfId="216" applyNumberFormat="1" applyFont="1" applyFill="1" applyBorder="1" applyAlignment="1">
      <alignment horizontal="center" vertical="center" wrapText="1"/>
    </xf>
    <xf numFmtId="10" fontId="68" fillId="38" borderId="40" xfId="216" applyNumberFormat="1" applyFont="1" applyFill="1" applyBorder="1" applyAlignment="1">
      <alignment horizontal="center" vertical="center" wrapText="1"/>
    </xf>
    <xf numFmtId="10" fontId="68" fillId="27" borderId="41" xfId="217" applyNumberFormat="1" applyFont="1" applyFill="1" applyBorder="1" applyAlignment="1">
      <alignment horizontal="center" vertical="center" wrapText="1"/>
    </xf>
    <xf numFmtId="10" fontId="68" fillId="34" borderId="41" xfId="217" applyNumberFormat="1" applyFont="1" applyFill="1" applyBorder="1" applyAlignment="1">
      <alignment horizontal="center" vertical="center" wrapText="1"/>
    </xf>
    <xf numFmtId="9" fontId="0" fillId="0" borderId="0" xfId="217" applyFont="1" applyAlignment="1">
      <alignment horizontal="center" vertical="center" wrapText="1"/>
    </xf>
    <xf numFmtId="0" fontId="68" fillId="27" borderId="0" xfId="216" applyFont="1" applyFill="1" applyAlignment="1">
      <alignment horizontal="center" vertical="center" wrapText="1"/>
    </xf>
    <xf numFmtId="0" fontId="68" fillId="34" borderId="0" xfId="216" applyFont="1" applyFill="1" applyAlignment="1">
      <alignment horizontal="center" vertical="center" wrapText="1"/>
    </xf>
    <xf numFmtId="0" fontId="68" fillId="37" borderId="0" xfId="216" applyFont="1" applyFill="1" applyAlignment="1">
      <alignment horizontal="center" vertical="center" wrapText="1"/>
    </xf>
    <xf numFmtId="0" fontId="4" fillId="0" borderId="47" xfId="216" applyBorder="1"/>
    <xf numFmtId="0" fontId="4" fillId="0" borderId="0" xfId="216"/>
    <xf numFmtId="0" fontId="4" fillId="0" borderId="17" xfId="216" applyBorder="1" applyAlignment="1">
      <alignment horizontal="center"/>
    </xf>
    <xf numFmtId="0" fontId="4" fillId="0" borderId="0" xfId="216" applyBorder="1" applyAlignment="1">
      <alignment horizontal="center"/>
    </xf>
    <xf numFmtId="0" fontId="4" fillId="0" borderId="0" xfId="216" applyBorder="1"/>
    <xf numFmtId="0" fontId="4" fillId="0" borderId="63" xfId="216" applyBorder="1"/>
    <xf numFmtId="0" fontId="4" fillId="0" borderId="64" xfId="216" applyBorder="1"/>
    <xf numFmtId="0" fontId="4" fillId="0" borderId="66" xfId="216" applyBorder="1"/>
    <xf numFmtId="0" fontId="83" fillId="0" borderId="17" xfId="216" applyFont="1" applyBorder="1" applyAlignment="1">
      <alignment vertical="center"/>
    </xf>
    <xf numFmtId="9" fontId="0" fillId="0" borderId="0" xfId="217" applyFont="1" applyBorder="1"/>
    <xf numFmtId="0" fontId="4" fillId="0" borderId="33" xfId="216" applyBorder="1"/>
    <xf numFmtId="0" fontId="4" fillId="0" borderId="16" xfId="216" applyBorder="1"/>
    <xf numFmtId="0" fontId="4" fillId="0" borderId="34" xfId="216" applyBorder="1"/>
    <xf numFmtId="9" fontId="4" fillId="0" borderId="26" xfId="216" applyNumberFormat="1" applyBorder="1" applyAlignment="1">
      <alignment horizontal="right"/>
    </xf>
    <xf numFmtId="9" fontId="69" fillId="0" borderId="25" xfId="216" applyNumberFormat="1" applyFont="1" applyBorder="1"/>
    <xf numFmtId="9" fontId="4" fillId="0" borderId="25" xfId="216" applyNumberFormat="1" applyBorder="1" applyAlignment="1">
      <alignment horizontal="right"/>
    </xf>
    <xf numFmtId="0" fontId="4" fillId="0" borderId="25" xfId="216" applyBorder="1"/>
    <xf numFmtId="9" fontId="4" fillId="0" borderId="70" xfId="216" applyNumberFormat="1" applyBorder="1"/>
    <xf numFmtId="9" fontId="4" fillId="0" borderId="67" xfId="216" applyNumberFormat="1" applyBorder="1"/>
    <xf numFmtId="9" fontId="4" fillId="0" borderId="73" xfId="216" applyNumberFormat="1" applyBorder="1"/>
    <xf numFmtId="9" fontId="81" fillId="0" borderId="70" xfId="216" applyNumberFormat="1" applyFont="1" applyBorder="1"/>
    <xf numFmtId="9" fontId="81" fillId="0" borderId="67" xfId="216" applyNumberFormat="1" applyFont="1" applyBorder="1"/>
    <xf numFmtId="9" fontId="0" fillId="29" borderId="0" xfId="217" applyFont="1" applyFill="1" applyBorder="1"/>
    <xf numFmtId="0" fontId="4" fillId="0" borderId="67" xfId="216" applyBorder="1"/>
    <xf numFmtId="0" fontId="4" fillId="0" borderId="70" xfId="216" applyBorder="1"/>
    <xf numFmtId="0" fontId="4" fillId="0" borderId="73" xfId="216" applyBorder="1"/>
    <xf numFmtId="9" fontId="69" fillId="0" borderId="67" xfId="216" applyNumberFormat="1" applyFont="1" applyBorder="1"/>
    <xf numFmtId="0" fontId="83" fillId="0" borderId="0" xfId="216" applyFont="1" applyBorder="1" applyAlignment="1">
      <alignment vertical="center"/>
    </xf>
    <xf numFmtId="0" fontId="4" fillId="0" borderId="70" xfId="216" applyBorder="1" applyAlignment="1">
      <alignment horizontal="center"/>
    </xf>
    <xf numFmtId="0" fontId="69" fillId="0" borderId="67" xfId="216" applyFont="1" applyBorder="1"/>
    <xf numFmtId="0" fontId="4" fillId="0" borderId="67" xfId="216" applyBorder="1" applyAlignment="1">
      <alignment horizontal="center"/>
    </xf>
    <xf numFmtId="0" fontId="83" fillId="0" borderId="17" xfId="216" applyFont="1" applyBorder="1" applyAlignment="1">
      <alignment horizontal="left" vertical="center" indent="9"/>
    </xf>
    <xf numFmtId="0" fontId="83" fillId="0" borderId="17" xfId="216" applyFont="1" applyBorder="1" applyAlignment="1">
      <alignment horizontal="justify" vertical="center"/>
    </xf>
    <xf numFmtId="0" fontId="83" fillId="0" borderId="17" xfId="216" applyFont="1" applyBorder="1" applyAlignment="1">
      <alignment horizontal="left" vertical="center" indent="4"/>
    </xf>
    <xf numFmtId="0" fontId="4" fillId="0" borderId="0" xfId="216" applyBorder="1" applyAlignment="1"/>
    <xf numFmtId="0" fontId="85" fillId="0" borderId="53" xfId="216" applyFont="1" applyBorder="1" applyAlignment="1">
      <alignment horizontal="left" vertical="center" indent="4"/>
    </xf>
    <xf numFmtId="0" fontId="4" fillId="0" borderId="54" xfId="216" applyBorder="1"/>
    <xf numFmtId="9" fontId="0" fillId="0" borderId="54" xfId="217" applyFont="1" applyBorder="1"/>
    <xf numFmtId="0" fontId="4" fillId="0" borderId="74" xfId="216" applyBorder="1"/>
    <xf numFmtId="0" fontId="4" fillId="0" borderId="75" xfId="216" applyBorder="1"/>
    <xf numFmtId="0" fontId="4" fillId="0" borderId="76" xfId="216" applyBorder="1"/>
    <xf numFmtId="0" fontId="4" fillId="0" borderId="74" xfId="216" applyBorder="1" applyAlignment="1">
      <alignment horizontal="center"/>
    </xf>
    <xf numFmtId="0" fontId="4" fillId="0" borderId="75" xfId="216" applyBorder="1" applyAlignment="1">
      <alignment horizontal="center"/>
    </xf>
    <xf numFmtId="9" fontId="0" fillId="0" borderId="0" xfId="217" applyFont="1"/>
    <xf numFmtId="9" fontId="4" fillId="0" borderId="53" xfId="216" applyNumberFormat="1" applyBorder="1"/>
    <xf numFmtId="9" fontId="4" fillId="0" borderId="54" xfId="216" applyNumberFormat="1" applyBorder="1"/>
    <xf numFmtId="9" fontId="4" fillId="0" borderId="55" xfId="216" applyNumberFormat="1" applyBorder="1"/>
    <xf numFmtId="9" fontId="4" fillId="43" borderId="0" xfId="216" applyNumberFormat="1" applyFill="1"/>
    <xf numFmtId="0" fontId="4" fillId="0" borderId="0" xfId="216" applyAlignment="1">
      <alignment horizontal="center"/>
    </xf>
    <xf numFmtId="0" fontId="4" fillId="0" borderId="0" xfId="216" applyAlignment="1">
      <alignment horizontal="right"/>
    </xf>
    <xf numFmtId="9" fontId="4" fillId="0" borderId="0" xfId="216" applyNumberFormat="1"/>
    <xf numFmtId="0" fontId="64" fillId="0" borderId="67" xfId="0" applyFont="1" applyBorder="1" applyAlignment="1">
      <alignment wrapText="1"/>
    </xf>
    <xf numFmtId="0" fontId="88" fillId="0" borderId="0" xfId="0" applyFont="1" applyAlignment="1">
      <alignment vertical="center" wrapText="1"/>
    </xf>
    <xf numFmtId="0" fontId="89" fillId="27" borderId="67" xfId="0" applyFont="1" applyFill="1" applyBorder="1" applyAlignment="1">
      <alignment horizontal="center" vertical="center" wrapText="1"/>
    </xf>
    <xf numFmtId="0" fontId="0" fillId="0" borderId="0" xfId="0" applyAlignment="1">
      <alignment horizontal="center" vertical="center" wrapText="1"/>
    </xf>
    <xf numFmtId="0" fontId="9" fillId="0" borderId="67" xfId="0" applyFont="1" applyBorder="1" applyAlignment="1">
      <alignment horizontal="justify" vertical="center" wrapText="1"/>
    </xf>
    <xf numFmtId="0" fontId="9" fillId="0" borderId="67" xfId="0" applyFont="1" applyBorder="1" applyAlignment="1">
      <alignment horizontal="center" vertical="center" wrapText="1"/>
    </xf>
    <xf numFmtId="0" fontId="0" fillId="0" borderId="67" xfId="0" applyBorder="1" applyAlignment="1">
      <alignment horizontal="center" vertical="center" wrapText="1"/>
    </xf>
    <xf numFmtId="9" fontId="0" fillId="0" borderId="67" xfId="0" applyNumberFormat="1" applyBorder="1" applyAlignment="1">
      <alignment horizontal="center" vertical="center" wrapText="1"/>
    </xf>
    <xf numFmtId="9" fontId="0" fillId="0" borderId="67" xfId="0" applyNumberFormat="1" applyFill="1" applyBorder="1" applyAlignment="1">
      <alignment horizontal="center" vertical="center" wrapText="1"/>
    </xf>
    <xf numFmtId="0" fontId="9" fillId="0" borderId="67" xfId="0" applyFont="1" applyFill="1" applyBorder="1" applyAlignment="1">
      <alignment horizontal="justify" vertical="center" wrapText="1"/>
    </xf>
    <xf numFmtId="0" fontId="90" fillId="0" borderId="67" xfId="0" applyFont="1" applyFill="1" applyBorder="1" applyAlignment="1">
      <alignment horizontal="justify" vertical="center" wrapText="1"/>
    </xf>
    <xf numFmtId="0" fontId="91" fillId="0" borderId="67" xfId="0" applyFont="1" applyBorder="1" applyAlignment="1">
      <alignment horizontal="justify" vertical="center" wrapText="1"/>
    </xf>
    <xf numFmtId="0" fontId="0" fillId="0" borderId="67" xfId="0" applyFill="1" applyBorder="1" applyAlignment="1">
      <alignment horizontal="center" vertical="center" wrapText="1"/>
    </xf>
    <xf numFmtId="0" fontId="0" fillId="0" borderId="67" xfId="0" applyBorder="1" applyAlignment="1">
      <alignment horizontal="justify" vertical="center" wrapText="1"/>
    </xf>
    <xf numFmtId="10" fontId="4" fillId="0" borderId="0" xfId="216" applyNumberFormat="1" applyAlignment="1">
      <alignment wrapText="1"/>
    </xf>
    <xf numFmtId="0" fontId="3" fillId="0" borderId="0" xfId="218"/>
    <xf numFmtId="0" fontId="92" fillId="0" borderId="85" xfId="218" applyFont="1" applyBorder="1" applyAlignment="1">
      <alignment horizontal="center" vertical="center" wrapText="1" readingOrder="1"/>
    </xf>
    <xf numFmtId="0" fontId="92" fillId="36" borderId="85" xfId="218" applyFont="1" applyFill="1" applyBorder="1" applyAlignment="1">
      <alignment horizontal="center" vertical="center" wrapText="1" readingOrder="1"/>
    </xf>
    <xf numFmtId="0" fontId="92" fillId="29" borderId="85" xfId="218" applyFont="1" applyFill="1" applyBorder="1" applyAlignment="1">
      <alignment horizontal="center" vertical="center" wrapText="1" readingOrder="1"/>
    </xf>
    <xf numFmtId="0" fontId="92" fillId="32" borderId="85" xfId="218" applyFont="1" applyFill="1" applyBorder="1" applyAlignment="1">
      <alignment horizontal="center" vertical="center" wrapText="1" readingOrder="1"/>
    </xf>
    <xf numFmtId="0" fontId="93" fillId="0" borderId="85" xfId="218" applyFont="1" applyBorder="1" applyAlignment="1">
      <alignment horizontal="center" vertical="center" wrapText="1" readingOrder="1"/>
    </xf>
    <xf numFmtId="0" fontId="93" fillId="38" borderId="85" xfId="218" applyFont="1" applyFill="1" applyBorder="1" applyAlignment="1">
      <alignment horizontal="center" vertical="center" wrapText="1" readingOrder="1"/>
    </xf>
    <xf numFmtId="10" fontId="68" fillId="35" borderId="27" xfId="217" applyNumberFormat="1" applyFont="1" applyFill="1" applyBorder="1" applyAlignment="1">
      <alignment horizontal="center" vertical="center" wrapText="1"/>
    </xf>
    <xf numFmtId="10" fontId="68" fillId="35" borderId="73" xfId="216" applyNumberFormat="1" applyFont="1" applyFill="1" applyBorder="1" applyAlignment="1">
      <alignment horizontal="center" vertical="center" wrapText="1"/>
    </xf>
    <xf numFmtId="0" fontId="4" fillId="0" borderId="86" xfId="216" applyBorder="1"/>
    <xf numFmtId="0" fontId="4" fillId="0" borderId="68" xfId="216" applyBorder="1"/>
    <xf numFmtId="0" fontId="4" fillId="0" borderId="71" xfId="216" applyBorder="1"/>
    <xf numFmtId="0" fontId="4" fillId="0" borderId="86" xfId="216" applyBorder="1" applyAlignment="1">
      <alignment horizontal="center"/>
    </xf>
    <xf numFmtId="9" fontId="69" fillId="0" borderId="68" xfId="216" applyNumberFormat="1" applyFont="1" applyBorder="1"/>
    <xf numFmtId="0" fontId="4" fillId="0" borderId="68" xfId="216" applyBorder="1" applyAlignment="1">
      <alignment horizontal="center"/>
    </xf>
    <xf numFmtId="0" fontId="4" fillId="0" borderId="80" xfId="216" applyBorder="1"/>
    <xf numFmtId="9" fontId="4" fillId="0" borderId="26" xfId="136" applyFont="1" applyBorder="1" applyAlignment="1">
      <alignment horizontal="right" vertical="center"/>
    </xf>
    <xf numFmtId="9" fontId="4" fillId="0" borderId="25" xfId="136" applyFont="1" applyBorder="1" applyAlignment="1">
      <alignment horizontal="right" vertical="center"/>
    </xf>
    <xf numFmtId="9" fontId="4" fillId="0" borderId="27" xfId="136" applyFont="1" applyBorder="1" applyAlignment="1">
      <alignment horizontal="right" vertical="center"/>
    </xf>
    <xf numFmtId="0" fontId="4" fillId="0" borderId="63" xfId="216" applyBorder="1" applyAlignment="1">
      <alignment horizontal="right" vertical="center"/>
    </xf>
    <xf numFmtId="0" fontId="4" fillId="0" borderId="64" xfId="216" applyBorder="1" applyAlignment="1">
      <alignment horizontal="right" vertical="center"/>
    </xf>
    <xf numFmtId="0" fontId="4" fillId="0" borderId="66" xfId="216" applyBorder="1" applyAlignment="1">
      <alignment horizontal="right" vertical="center"/>
    </xf>
    <xf numFmtId="9" fontId="69" fillId="0" borderId="25" xfId="136" applyFont="1" applyBorder="1" applyAlignment="1">
      <alignment horizontal="right" vertical="center"/>
    </xf>
    <xf numFmtId="9" fontId="82" fillId="0" borderId="25" xfId="136" applyFont="1" applyBorder="1" applyAlignment="1">
      <alignment horizontal="right" vertical="center"/>
    </xf>
    <xf numFmtId="9" fontId="81" fillId="0" borderId="70" xfId="136" applyFont="1" applyBorder="1" applyAlignment="1">
      <alignment horizontal="right" vertical="center"/>
    </xf>
    <xf numFmtId="9" fontId="81" fillId="0" borderId="67" xfId="136" applyFont="1" applyBorder="1" applyAlignment="1">
      <alignment horizontal="right" vertical="center"/>
    </xf>
    <xf numFmtId="9" fontId="81" fillId="0" borderId="73" xfId="136" applyFont="1" applyBorder="1" applyAlignment="1">
      <alignment horizontal="right" vertical="center"/>
    </xf>
    <xf numFmtId="9" fontId="4" fillId="0" borderId="67" xfId="136" applyFont="1" applyBorder="1" applyAlignment="1">
      <alignment horizontal="right" vertical="center"/>
    </xf>
    <xf numFmtId="9" fontId="4" fillId="0" borderId="70" xfId="136" applyFont="1" applyBorder="1" applyAlignment="1">
      <alignment horizontal="right" vertical="center"/>
    </xf>
    <xf numFmtId="9" fontId="69" fillId="0" borderId="67" xfId="136" applyFont="1" applyBorder="1" applyAlignment="1">
      <alignment horizontal="right" vertical="center"/>
    </xf>
    <xf numFmtId="9" fontId="69" fillId="0" borderId="73" xfId="136" applyFont="1" applyBorder="1" applyAlignment="1">
      <alignment horizontal="right" vertical="center"/>
    </xf>
    <xf numFmtId="9" fontId="82" fillId="0" borderId="67" xfId="136" applyFont="1" applyBorder="1" applyAlignment="1">
      <alignment horizontal="right" vertical="center"/>
    </xf>
    <xf numFmtId="9" fontId="82" fillId="0" borderId="73" xfId="136" applyFont="1" applyBorder="1" applyAlignment="1">
      <alignment horizontal="right" vertical="center"/>
    </xf>
    <xf numFmtId="9" fontId="4" fillId="0" borderId="73" xfId="136" applyFont="1" applyBorder="1" applyAlignment="1">
      <alignment horizontal="right" vertical="center"/>
    </xf>
    <xf numFmtId="9" fontId="86" fillId="0" borderId="67" xfId="136" applyFont="1" applyBorder="1" applyAlignment="1">
      <alignment horizontal="right" vertical="center"/>
    </xf>
    <xf numFmtId="9" fontId="86" fillId="0" borderId="54" xfId="136" applyFont="1" applyBorder="1" applyAlignment="1">
      <alignment horizontal="right" vertical="center"/>
    </xf>
    <xf numFmtId="9" fontId="82" fillId="0" borderId="36" xfId="136" applyFont="1" applyBorder="1" applyAlignment="1">
      <alignment horizontal="right" vertical="center"/>
    </xf>
    <xf numFmtId="0" fontId="4" fillId="0" borderId="65" xfId="216" applyBorder="1"/>
    <xf numFmtId="9" fontId="4" fillId="0" borderId="87" xfId="216" applyNumberFormat="1" applyBorder="1" applyAlignment="1">
      <alignment horizontal="right"/>
    </xf>
    <xf numFmtId="9" fontId="81" fillId="0" borderId="69" xfId="216" applyNumberFormat="1" applyFont="1" applyBorder="1"/>
    <xf numFmtId="9" fontId="69" fillId="0" borderId="69" xfId="216" applyNumberFormat="1" applyFont="1" applyBorder="1"/>
    <xf numFmtId="9" fontId="4" fillId="0" borderId="69" xfId="216" applyNumberFormat="1" applyBorder="1"/>
    <xf numFmtId="0" fontId="4" fillId="0" borderId="69" xfId="216" applyBorder="1"/>
    <xf numFmtId="9" fontId="4" fillId="0" borderId="31" xfId="216" applyNumberFormat="1" applyBorder="1"/>
    <xf numFmtId="9" fontId="82" fillId="0" borderId="70" xfId="136" applyFont="1" applyBorder="1" applyAlignment="1">
      <alignment horizontal="right" vertical="center"/>
    </xf>
    <xf numFmtId="9" fontId="86" fillId="0" borderId="70" xfId="136" applyFont="1" applyBorder="1" applyAlignment="1">
      <alignment horizontal="right" vertical="center"/>
    </xf>
    <xf numFmtId="9" fontId="82" fillId="0" borderId="35" xfId="136" applyFont="1" applyBorder="1" applyAlignment="1">
      <alignment horizontal="right" vertical="center"/>
    </xf>
    <xf numFmtId="9" fontId="82" fillId="0" borderId="38" xfId="136" applyFont="1" applyBorder="1" applyAlignment="1">
      <alignment horizontal="right" vertical="center"/>
    </xf>
    <xf numFmtId="10" fontId="4" fillId="43" borderId="0" xfId="216" applyNumberFormat="1" applyFill="1"/>
    <xf numFmtId="10" fontId="4" fillId="0" borderId="53" xfId="216" applyNumberFormat="1" applyBorder="1"/>
    <xf numFmtId="10" fontId="4" fillId="0" borderId="54" xfId="216" applyNumberFormat="1" applyBorder="1"/>
    <xf numFmtId="10" fontId="4" fillId="0" borderId="55" xfId="216" applyNumberFormat="1" applyBorder="1"/>
    <xf numFmtId="9" fontId="28" fillId="33" borderId="11" xfId="137" applyFont="1" applyFill="1" applyBorder="1" applyAlignment="1">
      <alignment horizontal="center" vertical="top"/>
    </xf>
    <xf numFmtId="0" fontId="0" fillId="0" borderId="67" xfId="0" applyBorder="1" applyAlignment="1">
      <alignment vertical="center" wrapText="1"/>
    </xf>
    <xf numFmtId="9" fontId="0" fillId="0" borderId="67" xfId="0" applyNumberFormat="1" applyBorder="1" applyAlignment="1">
      <alignment vertical="center" wrapText="1"/>
    </xf>
    <xf numFmtId="165" fontId="9" fillId="0" borderId="67" xfId="35" applyFont="1" applyBorder="1" applyAlignment="1">
      <alignment vertical="center" wrapText="1"/>
    </xf>
    <xf numFmtId="9" fontId="64" fillId="0" borderId="26" xfId="136" applyFont="1" applyBorder="1" applyAlignment="1">
      <alignment wrapText="1"/>
    </xf>
    <xf numFmtId="0" fontId="64" fillId="0" borderId="25" xfId="0" applyFont="1" applyBorder="1" applyAlignment="1">
      <alignment wrapText="1"/>
    </xf>
    <xf numFmtId="0" fontId="37" fillId="32" borderId="27" xfId="0" applyFont="1" applyFill="1" applyBorder="1" applyAlignment="1">
      <alignment vertical="center" wrapText="1"/>
    </xf>
    <xf numFmtId="9" fontId="64" fillId="0" borderId="70" xfId="136" applyFont="1" applyBorder="1" applyAlignment="1">
      <alignment wrapText="1"/>
    </xf>
    <xf numFmtId="0" fontId="37" fillId="29" borderId="73" xfId="0" applyFont="1" applyFill="1" applyBorder="1" applyAlignment="1">
      <alignment vertical="center" wrapText="1"/>
    </xf>
    <xf numFmtId="0" fontId="37" fillId="36" borderId="73" xfId="0" applyFont="1" applyFill="1" applyBorder="1" applyAlignment="1">
      <alignment vertical="center" wrapText="1"/>
    </xf>
    <xf numFmtId="0" fontId="64" fillId="45" borderId="73" xfId="0" applyFont="1" applyFill="1" applyBorder="1" applyAlignment="1">
      <alignment wrapText="1"/>
    </xf>
    <xf numFmtId="9" fontId="64" fillId="46" borderId="74" xfId="136" applyFont="1" applyFill="1" applyBorder="1" applyAlignment="1">
      <alignment wrapText="1"/>
    </xf>
    <xf numFmtId="0" fontId="64" fillId="46" borderId="75" xfId="0" applyFont="1" applyFill="1" applyBorder="1" applyAlignment="1">
      <alignment wrapText="1"/>
    </xf>
    <xf numFmtId="0" fontId="64" fillId="46" borderId="76" xfId="0" applyFont="1" applyFill="1" applyBorder="1" applyAlignment="1">
      <alignment wrapText="1"/>
    </xf>
    <xf numFmtId="0" fontId="0" fillId="0" borderId="0" xfId="0" pivotButton="1" applyAlignment="1">
      <alignment wrapText="1"/>
    </xf>
    <xf numFmtId="0" fontId="0" fillId="0" borderId="0" xfId="0" applyAlignment="1">
      <alignment horizontal="left" wrapText="1"/>
    </xf>
    <xf numFmtId="0" fontId="62" fillId="0" borderId="88" xfId="80" applyFont="1" applyFill="1" applyBorder="1" applyAlignment="1">
      <alignment horizontal="center" vertical="center" wrapText="1"/>
    </xf>
    <xf numFmtId="0" fontId="0" fillId="0" borderId="88" xfId="0" applyBorder="1" applyAlignment="1">
      <alignment horizontal="left" wrapText="1"/>
    </xf>
    <xf numFmtId="0" fontId="56" fillId="37" borderId="88" xfId="0" applyFont="1" applyFill="1" applyBorder="1" applyAlignment="1">
      <alignment horizontal="center" wrapText="1"/>
    </xf>
    <xf numFmtId="0" fontId="0" fillId="0" borderId="0" xfId="0" applyAlignment="1">
      <alignment vertical="center" wrapText="1"/>
    </xf>
    <xf numFmtId="0" fontId="95" fillId="0" borderId="0" xfId="0" applyFont="1" applyAlignment="1">
      <alignment vertical="center" wrapText="1"/>
    </xf>
    <xf numFmtId="0" fontId="0" fillId="0" borderId="0" xfId="0" pivotButton="1" applyAlignment="1">
      <alignment vertical="center" wrapText="1"/>
    </xf>
    <xf numFmtId="0" fontId="94" fillId="47" borderId="26" xfId="0" applyFont="1" applyFill="1" applyBorder="1" applyAlignment="1">
      <alignment horizontal="center" vertical="center" wrapText="1"/>
    </xf>
    <xf numFmtId="0" fontId="94" fillId="47" borderId="25" xfId="0" applyFont="1" applyFill="1" applyBorder="1" applyAlignment="1">
      <alignment horizontal="center" vertical="center" wrapText="1"/>
    </xf>
    <xf numFmtId="0" fontId="94" fillId="47" borderId="27" xfId="0" applyFont="1" applyFill="1" applyBorder="1" applyAlignment="1">
      <alignment horizontal="center" vertical="center" wrapText="1"/>
    </xf>
    <xf numFmtId="0" fontId="0" fillId="0" borderId="0" xfId="0" applyAlignment="1">
      <alignment horizontal="left" vertical="center" wrapText="1"/>
    </xf>
    <xf numFmtId="0" fontId="0" fillId="0" borderId="0" xfId="0" applyNumberFormat="1" applyAlignment="1">
      <alignment vertical="center" wrapText="1"/>
    </xf>
    <xf numFmtId="0" fontId="95" fillId="0" borderId="90" xfId="0" applyFont="1" applyBorder="1" applyAlignment="1">
      <alignment vertical="center" wrapText="1"/>
    </xf>
    <xf numFmtId="0" fontId="0" fillId="0" borderId="88" xfId="0" applyBorder="1" applyAlignment="1">
      <alignment vertical="center" wrapText="1"/>
    </xf>
    <xf numFmtId="0" fontId="95" fillId="0" borderId="91" xfId="0" applyFont="1" applyBorder="1" applyAlignment="1">
      <alignment vertical="center" wrapText="1"/>
    </xf>
    <xf numFmtId="0" fontId="0" fillId="0" borderId="89" xfId="0" applyBorder="1" applyAlignment="1">
      <alignment vertical="center" wrapText="1"/>
    </xf>
    <xf numFmtId="0" fontId="94" fillId="47" borderId="63" xfId="0" applyFont="1" applyFill="1" applyBorder="1" applyAlignment="1">
      <alignment horizontal="left" vertical="center" wrapText="1"/>
    </xf>
    <xf numFmtId="0" fontId="94" fillId="47" borderId="64" xfId="0" applyFont="1" applyFill="1" applyBorder="1" applyAlignment="1">
      <alignment horizontal="left" vertical="center" wrapText="1"/>
    </xf>
    <xf numFmtId="0" fontId="56" fillId="43" borderId="88" xfId="0" applyFont="1" applyFill="1" applyBorder="1" applyAlignment="1">
      <alignment horizontal="center" wrapText="1"/>
    </xf>
    <xf numFmtId="9" fontId="56" fillId="43" borderId="88" xfId="0" applyNumberFormat="1" applyFont="1" applyFill="1" applyBorder="1" applyAlignment="1">
      <alignment horizontal="center" wrapText="1"/>
    </xf>
    <xf numFmtId="9" fontId="30" fillId="43" borderId="88" xfId="137" applyFont="1" applyFill="1" applyBorder="1" applyAlignment="1">
      <alignment horizontal="center" vertical="top"/>
    </xf>
    <xf numFmtId="9" fontId="0" fillId="0" borderId="0" xfId="136" applyFont="1" applyAlignment="1">
      <alignment vertical="center" wrapText="1"/>
    </xf>
    <xf numFmtId="0" fontId="73" fillId="28" borderId="19" xfId="80" applyFont="1" applyFill="1" applyBorder="1" applyAlignment="1">
      <alignment horizontal="center" vertical="center" wrapText="1"/>
    </xf>
    <xf numFmtId="0" fontId="37" fillId="36" borderId="67" xfId="218" applyFont="1" applyFill="1" applyBorder="1" applyAlignment="1">
      <alignment horizontal="center" vertical="center" wrapText="1"/>
    </xf>
    <xf numFmtId="0" fontId="3" fillId="38" borderId="14" xfId="218" applyFill="1" applyBorder="1" applyAlignment="1">
      <alignment horizontal="center"/>
    </xf>
    <xf numFmtId="0" fontId="37" fillId="32" borderId="67" xfId="218" applyFont="1" applyFill="1" applyBorder="1" applyAlignment="1">
      <alignment horizontal="center" vertical="center" wrapText="1"/>
    </xf>
    <xf numFmtId="0" fontId="37" fillId="29" borderId="67" xfId="218" applyFont="1" applyFill="1" applyBorder="1" applyAlignment="1">
      <alignment horizontal="center" vertical="center" wrapText="1"/>
    </xf>
    <xf numFmtId="0" fontId="37" fillId="32" borderId="88" xfId="0" applyFont="1" applyFill="1" applyBorder="1" applyAlignment="1">
      <alignment vertical="center" wrapText="1"/>
    </xf>
    <xf numFmtId="0" fontId="37" fillId="36" borderId="88" xfId="0" applyFont="1" applyFill="1" applyBorder="1" applyAlignment="1">
      <alignment vertical="center" wrapText="1"/>
    </xf>
    <xf numFmtId="0" fontId="37" fillId="29" borderId="88" xfId="0" applyFont="1" applyFill="1" applyBorder="1" applyAlignment="1">
      <alignment vertical="center" wrapText="1"/>
    </xf>
    <xf numFmtId="0" fontId="37" fillId="45" borderId="88" xfId="0" applyFont="1" applyFill="1" applyBorder="1" applyAlignment="1">
      <alignment vertical="center" wrapText="1"/>
    </xf>
    <xf numFmtId="10" fontId="0" fillId="0" borderId="0" xfId="0" applyNumberFormat="1" applyAlignment="1">
      <alignment wrapText="1"/>
    </xf>
    <xf numFmtId="0" fontId="62" fillId="0" borderId="88" xfId="80" applyFont="1" applyFill="1" applyBorder="1" applyAlignment="1">
      <alignment horizontal="left" vertical="center" wrapText="1"/>
    </xf>
    <xf numFmtId="0" fontId="62" fillId="0" borderId="88" xfId="80" applyFont="1" applyBorder="1" applyAlignment="1">
      <alignment horizontal="left" vertical="top" wrapText="1"/>
    </xf>
    <xf numFmtId="0" fontId="73" fillId="28" borderId="89" xfId="81" applyNumberFormat="1" applyFont="1" applyFill="1" applyBorder="1" applyAlignment="1">
      <alignment horizontal="center" vertical="center" wrapText="1"/>
    </xf>
    <xf numFmtId="0" fontId="62" fillId="0" borderId="88" xfId="80" applyNumberFormat="1" applyFont="1" applyFill="1" applyBorder="1" applyAlignment="1">
      <alignment horizontal="left" vertical="top" wrapText="1"/>
    </xf>
    <xf numFmtId="0" fontId="62" fillId="0" borderId="88" xfId="137" applyNumberFormat="1" applyFont="1" applyFill="1" applyBorder="1" applyAlignment="1">
      <alignment horizontal="left" vertical="top" wrapText="1"/>
    </xf>
    <xf numFmtId="9" fontId="62" fillId="0" borderId="88" xfId="80" applyNumberFormat="1" applyFont="1" applyFill="1" applyBorder="1" applyAlignment="1">
      <alignment horizontal="left" vertical="top" wrapText="1"/>
    </xf>
    <xf numFmtId="0" fontId="62" fillId="0" borderId="88" xfId="80" applyFont="1" applyFill="1" applyBorder="1" applyAlignment="1">
      <alignment horizontal="left" vertical="top" wrapText="1"/>
    </xf>
    <xf numFmtId="0" fontId="62" fillId="34" borderId="88" xfId="80" applyFont="1" applyFill="1" applyBorder="1" applyAlignment="1">
      <alignment horizontal="left" vertical="top" wrapText="1"/>
    </xf>
    <xf numFmtId="0" fontId="62" fillId="29" borderId="88" xfId="137" applyNumberFormat="1" applyFont="1" applyFill="1" applyBorder="1" applyAlignment="1">
      <alignment horizontal="left" vertical="top" wrapText="1"/>
    </xf>
    <xf numFmtId="10" fontId="62" fillId="34" borderId="88" xfId="136" applyNumberFormat="1" applyFont="1" applyFill="1" applyBorder="1" applyAlignment="1">
      <alignment horizontal="left" vertical="top" wrapText="1"/>
    </xf>
    <xf numFmtId="9" fontId="62" fillId="34" borderId="88" xfId="136" applyFont="1" applyFill="1" applyBorder="1" applyAlignment="1">
      <alignment horizontal="left" vertical="top" wrapText="1"/>
    </xf>
    <xf numFmtId="9" fontId="62" fillId="0" borderId="88" xfId="137" applyFont="1" applyFill="1" applyBorder="1" applyAlignment="1">
      <alignment horizontal="left" vertical="top" wrapText="1"/>
    </xf>
    <xf numFmtId="37" fontId="62" fillId="0" borderId="88" xfId="80" applyNumberFormat="1" applyFont="1" applyFill="1" applyBorder="1" applyAlignment="1">
      <alignment horizontal="left" vertical="top" wrapText="1"/>
    </xf>
    <xf numFmtId="9" fontId="62" fillId="0" borderId="88" xfId="136" applyFont="1" applyFill="1" applyBorder="1" applyAlignment="1">
      <alignment horizontal="left" vertical="top" wrapText="1"/>
    </xf>
    <xf numFmtId="9" fontId="62" fillId="34" borderId="88" xfId="80" applyNumberFormat="1" applyFont="1" applyFill="1" applyBorder="1" applyAlignment="1">
      <alignment horizontal="left" vertical="top" wrapText="1"/>
    </xf>
    <xf numFmtId="9" fontId="62" fillId="29" borderId="88" xfId="80" applyNumberFormat="1" applyFont="1" applyFill="1" applyBorder="1" applyAlignment="1">
      <alignment horizontal="left" vertical="top" wrapText="1"/>
    </xf>
    <xf numFmtId="9" fontId="62" fillId="34" borderId="88" xfId="136" applyNumberFormat="1" applyFont="1" applyFill="1" applyBorder="1" applyAlignment="1">
      <alignment horizontal="left" vertical="top" wrapText="1"/>
    </xf>
    <xf numFmtId="9" fontId="62" fillId="32" borderId="88" xfId="136" applyFont="1" applyFill="1" applyBorder="1" applyAlignment="1">
      <alignment horizontal="left" vertical="top" wrapText="1"/>
    </xf>
    <xf numFmtId="0" fontId="62" fillId="29" borderId="88" xfId="80" applyNumberFormat="1" applyFont="1" applyFill="1" applyBorder="1" applyAlignment="1">
      <alignment horizontal="left" vertical="top" wrapText="1"/>
    </xf>
    <xf numFmtId="9" fontId="62" fillId="0" borderId="88" xfId="80" applyNumberFormat="1" applyFont="1" applyFill="1" applyBorder="1" applyAlignment="1">
      <alignment horizontal="center" vertical="center" wrapText="1"/>
    </xf>
    <xf numFmtId="10" fontId="0" fillId="0" borderId="0" xfId="0" applyNumberFormat="1" applyAlignment="1">
      <alignment vertical="center" wrapText="1"/>
    </xf>
    <xf numFmtId="0" fontId="97" fillId="0" borderId="0" xfId="0" applyFont="1"/>
    <xf numFmtId="0" fontId="62" fillId="0" borderId="0" xfId="0" applyFont="1"/>
    <xf numFmtId="0" fontId="73" fillId="28" borderId="10" xfId="80" applyFont="1" applyFill="1" applyBorder="1" applyAlignment="1">
      <alignment horizontal="center" vertical="center" wrapText="1"/>
    </xf>
    <xf numFmtId="0" fontId="62" fillId="0" borderId="88" xfId="0" applyFont="1" applyBorder="1" applyAlignment="1">
      <alignment horizontal="left" vertical="center" wrapText="1"/>
    </xf>
    <xf numFmtId="0" fontId="62" fillId="0" borderId="88" xfId="0" applyFont="1" applyBorder="1" applyAlignment="1">
      <alignment horizontal="center" vertical="center" wrapText="1"/>
    </xf>
    <xf numFmtId="0" fontId="98" fillId="40" borderId="0" xfId="0" applyFont="1" applyFill="1" applyBorder="1" applyAlignment="1">
      <alignment horizontal="center" vertical="center" wrapText="1"/>
    </xf>
    <xf numFmtId="0" fontId="73" fillId="0" borderId="0" xfId="80" applyNumberFormat="1" applyFont="1" applyFill="1" applyBorder="1" applyAlignment="1">
      <alignment vertical="center"/>
    </xf>
    <xf numFmtId="0" fontId="73" fillId="0" borderId="0" xfId="80" applyNumberFormat="1" applyFont="1" applyFill="1" applyBorder="1" applyAlignment="1">
      <alignment vertical="center" wrapText="1"/>
    </xf>
    <xf numFmtId="0" fontId="100" fillId="0" borderId="0" xfId="0" applyFont="1" applyBorder="1" applyAlignment="1">
      <alignment vertical="center"/>
    </xf>
    <xf numFmtId="0" fontId="101" fillId="24" borderId="0" xfId="0" applyFont="1" applyFill="1" applyBorder="1" applyAlignment="1">
      <alignment horizontal="center" vertical="center" wrapText="1" readingOrder="1"/>
    </xf>
    <xf numFmtId="10" fontId="0" fillId="0" borderId="88" xfId="0" applyNumberFormat="1" applyBorder="1" applyAlignment="1">
      <alignment wrapText="1"/>
    </xf>
    <xf numFmtId="10" fontId="0" fillId="0" borderId="88" xfId="0" applyNumberFormat="1" applyBorder="1" applyAlignment="1">
      <alignment horizontal="left" wrapText="1"/>
    </xf>
    <xf numFmtId="10" fontId="56" fillId="37" borderId="88" xfId="0" applyNumberFormat="1" applyFont="1" applyFill="1" applyBorder="1" applyAlignment="1">
      <alignment horizontal="center" wrapText="1"/>
    </xf>
    <xf numFmtId="9" fontId="0" fillId="0" borderId="0" xfId="136" applyFont="1" applyAlignment="1">
      <alignment wrapText="1"/>
    </xf>
    <xf numFmtId="0" fontId="37" fillId="32" borderId="88" xfId="218" applyFont="1" applyFill="1" applyBorder="1" applyAlignment="1">
      <alignment horizontal="center" vertical="center" wrapText="1"/>
    </xf>
    <xf numFmtId="0" fontId="37" fillId="36" borderId="88" xfId="218" applyFont="1" applyFill="1" applyBorder="1" applyAlignment="1">
      <alignment horizontal="center" vertical="center" wrapText="1"/>
    </xf>
    <xf numFmtId="9" fontId="37" fillId="29" borderId="88" xfId="218" applyNumberFormat="1" applyFont="1" applyFill="1" applyBorder="1" applyAlignment="1">
      <alignment horizontal="center" vertical="center" wrapText="1"/>
    </xf>
    <xf numFmtId="9" fontId="37" fillId="29" borderId="67" xfId="218" applyNumberFormat="1" applyFont="1" applyFill="1" applyBorder="1" applyAlignment="1">
      <alignment horizontal="center" vertical="center" wrapText="1"/>
    </xf>
    <xf numFmtId="9" fontId="37" fillId="36" borderId="67" xfId="218" applyNumberFormat="1" applyFont="1" applyFill="1" applyBorder="1" applyAlignment="1">
      <alignment horizontal="center" vertical="center" wrapText="1"/>
    </xf>
    <xf numFmtId="9" fontId="37" fillId="32" borderId="67" xfId="136" applyFont="1" applyFill="1" applyBorder="1" applyAlignment="1">
      <alignment horizontal="center" vertical="center" wrapText="1"/>
    </xf>
    <xf numFmtId="0" fontId="2" fillId="45" borderId="0" xfId="218" applyFont="1" applyFill="1"/>
    <xf numFmtId="9" fontId="3" fillId="45" borderId="0" xfId="218" applyNumberFormat="1" applyFill="1"/>
    <xf numFmtId="0" fontId="62" fillId="31" borderId="88" xfId="80" applyFont="1" applyFill="1" applyBorder="1" applyAlignment="1">
      <alignment horizontal="center" vertical="top" wrapText="1"/>
    </xf>
    <xf numFmtId="0" fontId="62" fillId="31" borderId="88" xfId="80" applyFont="1" applyFill="1" applyBorder="1" applyAlignment="1">
      <alignment horizontal="left" vertical="top" wrapText="1"/>
    </xf>
    <xf numFmtId="0" fontId="62" fillId="31" borderId="88" xfId="80" applyFont="1" applyFill="1" applyBorder="1" applyAlignment="1">
      <alignment horizontal="left" vertical="top" wrapText="1"/>
    </xf>
    <xf numFmtId="0" fontId="73" fillId="28" borderId="19" xfId="80" applyFont="1" applyFill="1" applyBorder="1" applyAlignment="1">
      <alignment horizontal="center" vertical="center" wrapText="1"/>
    </xf>
    <xf numFmtId="0" fontId="68" fillId="27" borderId="0" xfId="216" applyFont="1" applyFill="1" applyBorder="1" applyAlignment="1">
      <alignment horizontal="center" vertical="center" wrapText="1"/>
    </xf>
    <xf numFmtId="0" fontId="73" fillId="35" borderId="10" xfId="80" applyFont="1" applyFill="1" applyBorder="1" applyAlignment="1">
      <alignment horizontal="right" vertical="center" wrapText="1"/>
    </xf>
    <xf numFmtId="1" fontId="62" fillId="0" borderId="88" xfId="80" applyNumberFormat="1" applyFont="1" applyFill="1" applyBorder="1" applyAlignment="1">
      <alignment horizontal="left" vertical="top" wrapText="1"/>
    </xf>
    <xf numFmtId="13" fontId="62" fillId="0" borderId="88" xfId="137" applyNumberFormat="1" applyFont="1" applyFill="1" applyBorder="1" applyAlignment="1">
      <alignment horizontal="left" vertical="top" wrapText="1"/>
    </xf>
    <xf numFmtId="0" fontId="62" fillId="34" borderId="88" xfId="80" applyNumberFormat="1" applyFont="1" applyFill="1" applyBorder="1" applyAlignment="1">
      <alignment horizontal="left" vertical="top" wrapText="1"/>
    </xf>
    <xf numFmtId="170" fontId="62" fillId="0" borderId="88" xfId="80" applyNumberFormat="1" applyFont="1" applyFill="1" applyBorder="1" applyAlignment="1">
      <alignment horizontal="left" vertical="top" wrapText="1"/>
    </xf>
    <xf numFmtId="9" fontId="69" fillId="48" borderId="88" xfId="0" applyNumberFormat="1" applyFont="1" applyFill="1" applyBorder="1" applyAlignment="1">
      <alignment horizontal="left" vertical="top" wrapText="1" readingOrder="1"/>
    </xf>
    <xf numFmtId="0" fontId="69" fillId="0" borderId="88" xfId="0" applyFont="1" applyBorder="1" applyAlignment="1">
      <alignment wrapText="1"/>
    </xf>
    <xf numFmtId="9" fontId="69" fillId="0" borderId="88" xfId="0" applyNumberFormat="1" applyFont="1" applyBorder="1" applyAlignment="1">
      <alignment horizontal="left" vertical="top" wrapText="1"/>
    </xf>
    <xf numFmtId="0" fontId="69" fillId="0" borderId="88" xfId="0" applyFont="1" applyBorder="1" applyAlignment="1">
      <alignment horizontal="left" vertical="top" wrapText="1"/>
    </xf>
    <xf numFmtId="9" fontId="69" fillId="0" borderId="88" xfId="0" applyNumberFormat="1" applyFont="1" applyBorder="1" applyAlignment="1">
      <alignment wrapText="1"/>
    </xf>
    <xf numFmtId="176" fontId="69" fillId="0" borderId="88" xfId="0" applyNumberFormat="1" applyFont="1" applyBorder="1" applyAlignment="1">
      <alignment vertical="top" wrapText="1"/>
    </xf>
    <xf numFmtId="9" fontId="69" fillId="0" borderId="88" xfId="0" applyNumberFormat="1" applyFont="1" applyBorder="1" applyAlignment="1">
      <alignment vertical="top" wrapText="1"/>
    </xf>
    <xf numFmtId="0" fontId="69" fillId="0" borderId="88" xfId="0" applyFont="1" applyBorder="1" applyAlignment="1">
      <alignment vertical="top" wrapText="1"/>
    </xf>
    <xf numFmtId="9" fontId="69" fillId="0" borderId="88" xfId="0" applyNumberFormat="1" applyFont="1" applyBorder="1" applyAlignment="1">
      <alignment vertical="center" wrapText="1"/>
    </xf>
    <xf numFmtId="0" fontId="69" fillId="0" borderId="88" xfId="0" applyFont="1" applyBorder="1" applyAlignment="1">
      <alignment vertical="center" wrapText="1"/>
    </xf>
    <xf numFmtId="0" fontId="69" fillId="48" borderId="88" xfId="0" applyFont="1" applyFill="1" applyBorder="1" applyAlignment="1">
      <alignment horizontal="left" wrapText="1"/>
    </xf>
    <xf numFmtId="9" fontId="69" fillId="48" borderId="88" xfId="0" applyNumberFormat="1" applyFont="1" applyFill="1" applyBorder="1" applyAlignment="1">
      <alignment horizontal="right" vertical="top" wrapText="1" readingOrder="1"/>
    </xf>
    <xf numFmtId="9" fontId="69" fillId="0" borderId="88" xfId="0" applyNumberFormat="1" applyFont="1" applyBorder="1" applyAlignment="1">
      <alignment horizontal="right" vertical="top" wrapText="1"/>
    </xf>
    <xf numFmtId="9" fontId="69" fillId="0" borderId="88" xfId="0" applyNumberFormat="1" applyFont="1" applyBorder="1" applyAlignment="1">
      <alignment horizontal="left" vertical="center" wrapText="1"/>
    </xf>
    <xf numFmtId="0" fontId="69" fillId="48" borderId="88" xfId="0" applyFont="1" applyFill="1" applyBorder="1" applyAlignment="1">
      <alignment horizontal="left" vertical="top" wrapText="1" readingOrder="1"/>
    </xf>
    <xf numFmtId="0" fontId="69" fillId="0" borderId="88" xfId="0" applyFont="1" applyBorder="1" applyAlignment="1">
      <alignment horizontal="left" vertical="center" wrapText="1"/>
    </xf>
    <xf numFmtId="0" fontId="69" fillId="48" borderId="88" xfId="0" applyFont="1" applyFill="1" applyBorder="1" applyAlignment="1">
      <alignment horizontal="left" vertical="center" wrapText="1" readingOrder="1"/>
    </xf>
    <xf numFmtId="0" fontId="69" fillId="48" borderId="88" xfId="0" applyFont="1" applyFill="1" applyBorder="1" applyAlignment="1">
      <alignment horizontal="left" vertical="top" wrapText="1"/>
    </xf>
    <xf numFmtId="0" fontId="69" fillId="0" borderId="88" xfId="0" applyFont="1" applyBorder="1" applyAlignment="1">
      <alignment horizontal="center" vertical="center" wrapText="1"/>
    </xf>
    <xf numFmtId="0" fontId="69" fillId="0" borderId="88" xfId="0" applyFont="1" applyBorder="1" applyAlignment="1">
      <alignment horizontal="right" vertical="top" wrapText="1"/>
    </xf>
    <xf numFmtId="10" fontId="69" fillId="0" borderId="88" xfId="0" applyNumberFormat="1" applyFont="1" applyBorder="1" applyAlignment="1">
      <alignment horizontal="right" vertical="top" wrapText="1"/>
    </xf>
    <xf numFmtId="10" fontId="69" fillId="49" borderId="88" xfId="0" applyNumberFormat="1" applyFont="1" applyFill="1" applyBorder="1" applyAlignment="1">
      <alignment horizontal="right" vertical="top" wrapText="1" readingOrder="1"/>
    </xf>
    <xf numFmtId="9" fontId="69" fillId="0" borderId="88" xfId="137" applyNumberFormat="1" applyFont="1" applyFill="1" applyBorder="1" applyAlignment="1">
      <alignment horizontal="right" vertical="top" wrapText="1"/>
    </xf>
    <xf numFmtId="9" fontId="69" fillId="48" borderId="88" xfId="136" applyFont="1" applyFill="1" applyBorder="1" applyAlignment="1">
      <alignment horizontal="right" vertical="top" wrapText="1" readingOrder="1"/>
    </xf>
    <xf numFmtId="0" fontId="97" fillId="0" borderId="0" xfId="0" applyFont="1" applyAlignment="1">
      <alignment horizontal="right" vertical="top" wrapText="1"/>
    </xf>
    <xf numFmtId="0" fontId="73" fillId="26" borderId="10" xfId="80" applyFont="1" applyFill="1" applyBorder="1" applyAlignment="1">
      <alignment horizontal="right" vertical="top" wrapText="1"/>
    </xf>
    <xf numFmtId="0" fontId="73" fillId="28" borderId="89" xfId="81" applyNumberFormat="1" applyFont="1" applyFill="1" applyBorder="1" applyAlignment="1">
      <alignment horizontal="right" vertical="top" wrapText="1"/>
    </xf>
    <xf numFmtId="9" fontId="62" fillId="33" borderId="88" xfId="137" applyFont="1" applyFill="1" applyBorder="1" applyAlignment="1">
      <alignment horizontal="right" vertical="top" wrapText="1"/>
    </xf>
    <xf numFmtId="0" fontId="62" fillId="0" borderId="0" xfId="80" applyFont="1" applyFill="1" applyAlignment="1">
      <alignment horizontal="right" vertical="top" wrapText="1"/>
    </xf>
    <xf numFmtId="9" fontId="62" fillId="0" borderId="0" xfId="80" applyNumberFormat="1" applyFont="1" applyFill="1" applyAlignment="1">
      <alignment horizontal="right" vertical="top" wrapText="1"/>
    </xf>
    <xf numFmtId="9" fontId="62" fillId="0" borderId="0" xfId="137" applyFont="1" applyFill="1" applyAlignment="1">
      <alignment horizontal="right" vertical="top" wrapText="1"/>
    </xf>
    <xf numFmtId="0" fontId="62" fillId="0" borderId="0" xfId="80" applyFont="1" applyAlignment="1">
      <alignment horizontal="right" vertical="top" wrapText="1"/>
    </xf>
    <xf numFmtId="9" fontId="62" fillId="0" borderId="0" xfId="137" applyFont="1" applyAlignment="1">
      <alignment horizontal="right" vertical="top" wrapText="1"/>
    </xf>
    <xf numFmtId="0" fontId="97" fillId="0" borderId="0" xfId="0" applyFont="1" applyAlignment="1">
      <alignment horizontal="right" vertical="top"/>
    </xf>
    <xf numFmtId="9" fontId="73" fillId="50" borderId="88" xfId="0" applyNumberFormat="1" applyFont="1" applyFill="1" applyBorder="1" applyAlignment="1">
      <alignment horizontal="right" vertical="top" wrapText="1"/>
    </xf>
    <xf numFmtId="0" fontId="73" fillId="27" borderId="0" xfId="80" applyFont="1" applyFill="1" applyAlignment="1">
      <alignment horizontal="right" vertical="top" wrapText="1"/>
    </xf>
    <xf numFmtId="0" fontId="73" fillId="26" borderId="22" xfId="80" applyFont="1" applyFill="1" applyBorder="1" applyAlignment="1">
      <alignment horizontal="right" vertical="top" wrapText="1"/>
    </xf>
    <xf numFmtId="0" fontId="97" fillId="0" borderId="0" xfId="0" applyFont="1" applyAlignment="1">
      <alignment horizontal="right" wrapText="1"/>
    </xf>
    <xf numFmtId="0" fontId="73" fillId="26" borderId="10" xfId="80" applyFont="1" applyFill="1" applyBorder="1" applyAlignment="1">
      <alignment horizontal="right" wrapText="1"/>
    </xf>
    <xf numFmtId="0" fontId="73" fillId="28" borderId="89" xfId="81" applyNumberFormat="1" applyFont="1" applyFill="1" applyBorder="1" applyAlignment="1">
      <alignment horizontal="right" wrapText="1"/>
    </xf>
    <xf numFmtId="9" fontId="28" fillId="0" borderId="88" xfId="0" applyNumberFormat="1" applyFont="1" applyBorder="1" applyAlignment="1">
      <alignment horizontal="right" wrapText="1"/>
    </xf>
    <xf numFmtId="9" fontId="62" fillId="33" borderId="88" xfId="137" applyFont="1" applyFill="1" applyBorder="1" applyAlignment="1">
      <alignment horizontal="right" wrapText="1"/>
    </xf>
    <xf numFmtId="177" fontId="28" fillId="0" borderId="88" xfId="0" applyNumberFormat="1" applyFont="1" applyBorder="1" applyAlignment="1">
      <alignment horizontal="right" wrapText="1"/>
    </xf>
    <xf numFmtId="177" fontId="30" fillId="50" borderId="88" xfId="0" applyNumberFormat="1" applyFont="1" applyFill="1" applyBorder="1" applyAlignment="1">
      <alignment horizontal="right" wrapText="1"/>
    </xf>
    <xf numFmtId="165" fontId="28" fillId="0" borderId="88" xfId="35" applyFont="1" applyBorder="1" applyAlignment="1">
      <alignment horizontal="right" wrapText="1"/>
    </xf>
    <xf numFmtId="0" fontId="28" fillId="0" borderId="88" xfId="0" applyFont="1" applyBorder="1" applyAlignment="1">
      <alignment horizontal="right" wrapText="1"/>
    </xf>
    <xf numFmtId="0" fontId="62" fillId="0" borderId="0" xfId="80" applyFont="1" applyFill="1" applyAlignment="1">
      <alignment horizontal="right" wrapText="1"/>
    </xf>
    <xf numFmtId="9" fontId="62" fillId="0" borderId="0" xfId="80" applyNumberFormat="1" applyFont="1" applyFill="1" applyAlignment="1">
      <alignment horizontal="right" wrapText="1"/>
    </xf>
    <xf numFmtId="9" fontId="62" fillId="0" borderId="0" xfId="137" applyFont="1" applyFill="1" applyAlignment="1">
      <alignment horizontal="right" wrapText="1"/>
    </xf>
    <xf numFmtId="0" fontId="62" fillId="0" borderId="0" xfId="80" applyFont="1" applyAlignment="1">
      <alignment horizontal="right" wrapText="1"/>
    </xf>
    <xf numFmtId="9" fontId="62" fillId="0" borderId="0" xfId="137" applyFont="1" applyAlignment="1">
      <alignment horizontal="right" wrapText="1"/>
    </xf>
    <xf numFmtId="171" fontId="69" fillId="0" borderId="88" xfId="136" applyNumberFormat="1" applyFont="1" applyBorder="1" applyAlignment="1">
      <alignment horizontal="right" vertical="top" wrapText="1"/>
    </xf>
    <xf numFmtId="9" fontId="62" fillId="0" borderId="88" xfId="80" applyNumberFormat="1" applyFont="1" applyBorder="1" applyAlignment="1">
      <alignment horizontal="left" vertical="top" wrapText="1"/>
    </xf>
    <xf numFmtId="0" fontId="105" fillId="0" borderId="88" xfId="219" applyFont="1" applyBorder="1" applyAlignment="1">
      <alignment horizontal="center" vertical="top" wrapText="1"/>
    </xf>
    <xf numFmtId="178" fontId="62" fillId="0" borderId="88" xfId="35" applyNumberFormat="1" applyFont="1" applyBorder="1" applyAlignment="1">
      <alignment horizontal="left" vertical="top" wrapText="1"/>
    </xf>
    <xf numFmtId="9" fontId="105" fillId="0" borderId="88" xfId="219" applyNumberFormat="1" applyFont="1" applyBorder="1" applyAlignment="1">
      <alignment horizontal="center" vertical="top" wrapText="1"/>
    </xf>
    <xf numFmtId="9" fontId="104" fillId="0" borderId="88" xfId="219" applyNumberFormat="1" applyFont="1" applyBorder="1" applyAlignment="1">
      <alignment horizontal="right" vertical="top" wrapText="1"/>
    </xf>
    <xf numFmtId="9" fontId="105" fillId="0" borderId="88" xfId="219" applyNumberFormat="1" applyFont="1" applyBorder="1" applyAlignment="1">
      <alignment horizontal="center" vertical="center" wrapText="1"/>
    </xf>
    <xf numFmtId="10" fontId="105" fillId="0" borderId="88" xfId="219" applyNumberFormat="1" applyFont="1" applyBorder="1" applyAlignment="1">
      <alignment horizontal="center" vertical="top" wrapText="1"/>
    </xf>
    <xf numFmtId="10" fontId="62" fillId="29" borderId="88" xfId="137" applyNumberFormat="1" applyFont="1" applyFill="1" applyBorder="1" applyAlignment="1">
      <alignment horizontal="left" vertical="top" wrapText="1"/>
    </xf>
    <xf numFmtId="9" fontId="62" fillId="34" borderId="88" xfId="137" applyNumberFormat="1" applyFont="1" applyFill="1" applyBorder="1" applyAlignment="1">
      <alignment horizontal="left" vertical="top" wrapText="1"/>
    </xf>
    <xf numFmtId="9" fontId="106" fillId="0" borderId="88" xfId="219" applyNumberFormat="1" applyFont="1" applyBorder="1" applyAlignment="1">
      <alignment horizontal="center" vertical="top" wrapText="1"/>
    </xf>
    <xf numFmtId="0" fontId="62" fillId="34" borderId="88" xfId="137" applyNumberFormat="1" applyFont="1" applyFill="1" applyBorder="1" applyAlignment="1">
      <alignment horizontal="left" vertical="top" wrapText="1"/>
    </xf>
    <xf numFmtId="0" fontId="106" fillId="0" borderId="88" xfId="219" applyFont="1" applyBorder="1" applyAlignment="1">
      <alignment horizontal="center" vertical="top" wrapText="1"/>
    </xf>
    <xf numFmtId="9" fontId="62" fillId="29" borderId="88" xfId="137" applyFont="1" applyFill="1" applyBorder="1" applyAlignment="1">
      <alignment horizontal="left" vertical="top" wrapText="1"/>
    </xf>
    <xf numFmtId="9" fontId="62" fillId="34" borderId="88" xfId="137" applyFont="1" applyFill="1" applyBorder="1" applyAlignment="1">
      <alignment horizontal="left" vertical="top" wrapText="1"/>
    </xf>
    <xf numFmtId="0" fontId="62" fillId="29" borderId="88" xfId="80" applyFont="1" applyFill="1" applyBorder="1" applyAlignment="1">
      <alignment horizontal="left" vertical="top" wrapText="1"/>
    </xf>
    <xf numFmtId="9" fontId="62" fillId="29" borderId="88" xfId="136" applyFont="1" applyFill="1" applyBorder="1" applyAlignment="1">
      <alignment horizontal="left" vertical="top" wrapText="1"/>
    </xf>
    <xf numFmtId="0" fontId="62" fillId="29" borderId="88" xfId="136" applyNumberFormat="1" applyFont="1" applyFill="1" applyBorder="1" applyAlignment="1">
      <alignment horizontal="left" vertical="top" wrapText="1"/>
    </xf>
    <xf numFmtId="9" fontId="107" fillId="48" borderId="88" xfId="219" applyNumberFormat="1" applyFont="1" applyFill="1" applyBorder="1" applyAlignment="1">
      <alignment horizontal="right" vertical="top" wrapText="1" readingOrder="1"/>
    </xf>
    <xf numFmtId="0" fontId="62" fillId="29" borderId="88" xfId="0" applyFont="1" applyFill="1" applyBorder="1" applyAlignment="1">
      <alignment horizontal="left" vertical="top" wrapText="1"/>
    </xf>
    <xf numFmtId="9" fontId="62" fillId="34" borderId="88" xfId="134" applyNumberFormat="1" applyFont="1" applyFill="1" applyBorder="1" applyAlignment="1">
      <alignment vertical="top" wrapText="1" readingOrder="1"/>
    </xf>
    <xf numFmtId="9" fontId="28" fillId="51" borderId="88" xfId="0" applyNumberFormat="1" applyFont="1" applyFill="1" applyBorder="1" applyAlignment="1">
      <alignment horizontal="right" wrapText="1"/>
    </xf>
    <xf numFmtId="9" fontId="28" fillId="52" borderId="88" xfId="0" applyNumberFormat="1" applyFont="1" applyFill="1" applyBorder="1" applyAlignment="1">
      <alignment horizontal="right" wrapText="1"/>
    </xf>
    <xf numFmtId="9" fontId="28" fillId="53" borderId="88" xfId="0" applyNumberFormat="1" applyFont="1" applyFill="1" applyBorder="1" applyAlignment="1">
      <alignment horizontal="right" wrapText="1"/>
    </xf>
    <xf numFmtId="10" fontId="108" fillId="49" borderId="88" xfId="219" applyNumberFormat="1" applyFont="1" applyFill="1" applyBorder="1" applyAlignment="1">
      <alignment horizontal="center" vertical="top" wrapText="1" readingOrder="1"/>
    </xf>
    <xf numFmtId="0" fontId="62" fillId="32" borderId="88" xfId="80" applyNumberFormat="1" applyFont="1" applyFill="1" applyBorder="1" applyAlignment="1">
      <alignment horizontal="left" vertical="top" wrapText="1"/>
    </xf>
    <xf numFmtId="3" fontId="108" fillId="48" borderId="88" xfId="219" applyNumberFormat="1" applyFont="1" applyFill="1" applyBorder="1" applyAlignment="1">
      <alignment horizontal="left" vertical="top" wrapText="1" readingOrder="1"/>
    </xf>
    <xf numFmtId="9" fontId="105" fillId="0" borderId="88" xfId="136" applyFont="1" applyBorder="1" applyAlignment="1">
      <alignment horizontal="center" vertical="top" wrapText="1"/>
    </xf>
    <xf numFmtId="0" fontId="109" fillId="54" borderId="0" xfId="219" applyFont="1" applyFill="1" applyBorder="1" applyAlignment="1">
      <alignment horizontal="center" vertical="center" wrapText="1"/>
    </xf>
    <xf numFmtId="0" fontId="55" fillId="0" borderId="0" xfId="219" applyFont="1"/>
    <xf numFmtId="0" fontId="55" fillId="0" borderId="0" xfId="219" applyFont="1" applyAlignment="1">
      <alignment wrapText="1"/>
    </xf>
    <xf numFmtId="0" fontId="89" fillId="0" borderId="0" xfId="219" applyFont="1" applyAlignment="1">
      <alignment vertical="center"/>
    </xf>
    <xf numFmtId="14" fontId="89" fillId="0" borderId="0" xfId="219" applyNumberFormat="1" applyFont="1" applyAlignment="1">
      <alignment vertical="center"/>
    </xf>
    <xf numFmtId="0" fontId="9" fillId="0" borderId="0" xfId="219" applyFont="1"/>
    <xf numFmtId="0" fontId="55" fillId="0" borderId="0" xfId="219" applyFont="1" applyAlignment="1">
      <alignment horizontal="center" vertical="center"/>
    </xf>
    <xf numFmtId="0" fontId="55" fillId="0" borderId="0" xfId="219" applyFont="1" applyAlignment="1">
      <alignment horizontal="center" vertical="top"/>
    </xf>
    <xf numFmtId="0" fontId="89" fillId="0" borderId="0" xfId="219" applyFont="1" applyAlignment="1">
      <alignment vertical="center" wrapText="1"/>
    </xf>
    <xf numFmtId="0" fontId="110" fillId="0" borderId="0" xfId="219" applyFont="1" applyAlignment="1">
      <alignment vertical="center"/>
    </xf>
    <xf numFmtId="0" fontId="56" fillId="55" borderId="0" xfId="219" applyFont="1" applyFill="1" applyBorder="1" applyAlignment="1">
      <alignment horizontal="center" vertical="center" wrapText="1" readingOrder="1"/>
    </xf>
    <xf numFmtId="0" fontId="111" fillId="56" borderId="94" xfId="219" applyFont="1" applyFill="1" applyBorder="1" applyAlignment="1">
      <alignment horizontal="center" vertical="center" wrapText="1"/>
    </xf>
    <xf numFmtId="0" fontId="111" fillId="56" borderId="93" xfId="219" applyFont="1" applyFill="1" applyBorder="1" applyAlignment="1">
      <alignment horizontal="center" vertical="center" wrapText="1"/>
    </xf>
    <xf numFmtId="0" fontId="111" fillId="56" borderId="98" xfId="219" applyFont="1" applyFill="1" applyBorder="1" applyAlignment="1">
      <alignment horizontal="center" vertical="center" wrapText="1"/>
    </xf>
    <xf numFmtId="0" fontId="112" fillId="0" borderId="0" xfId="219" applyFont="1" applyAlignment="1">
      <alignment horizontal="center" vertical="center" wrapText="1"/>
    </xf>
    <xf numFmtId="0" fontId="111" fillId="56" borderId="99" xfId="219" applyFont="1" applyFill="1" applyBorder="1" applyAlignment="1">
      <alignment horizontal="center" vertical="center" wrapText="1"/>
    </xf>
    <xf numFmtId="0" fontId="112" fillId="51" borderId="94" xfId="219" applyFont="1" applyFill="1" applyBorder="1" applyAlignment="1">
      <alignment horizontal="center" vertical="center" wrapText="1"/>
    </xf>
    <xf numFmtId="0" fontId="112" fillId="58" borderId="94" xfId="219" applyFont="1" applyFill="1" applyBorder="1" applyAlignment="1">
      <alignment horizontal="center" vertical="center" wrapText="1"/>
    </xf>
    <xf numFmtId="0" fontId="89" fillId="56" borderId="94" xfId="219" applyFont="1" applyFill="1" applyBorder="1" applyAlignment="1">
      <alignment horizontal="center" vertical="center" wrapText="1"/>
    </xf>
    <xf numFmtId="0" fontId="89" fillId="57" borderId="94" xfId="219" applyFont="1" applyFill="1" applyBorder="1" applyAlignment="1">
      <alignment horizontal="center" vertical="center" wrapText="1"/>
    </xf>
    <xf numFmtId="0" fontId="89" fillId="57" borderId="94" xfId="219" applyFont="1" applyFill="1" applyBorder="1" applyAlignment="1">
      <alignment horizontal="center" vertical="top" wrapText="1"/>
    </xf>
    <xf numFmtId="0" fontId="89" fillId="53" borderId="94" xfId="219" applyFont="1" applyFill="1" applyBorder="1" applyAlignment="1">
      <alignment horizontal="center" vertical="center" wrapText="1"/>
    </xf>
    <xf numFmtId="9" fontId="89" fillId="57" borderId="92" xfId="219" applyNumberFormat="1" applyFont="1" applyFill="1" applyBorder="1" applyAlignment="1">
      <alignment horizontal="center" vertical="center" wrapText="1"/>
    </xf>
    <xf numFmtId="9" fontId="111" fillId="56" borderId="94" xfId="219" applyNumberFormat="1" applyFont="1" applyFill="1" applyBorder="1" applyAlignment="1">
      <alignment horizontal="center" vertical="center" wrapText="1"/>
    </xf>
    <xf numFmtId="0" fontId="112" fillId="0" borderId="94" xfId="219" applyFont="1" applyBorder="1" applyAlignment="1">
      <alignment horizontal="left" vertical="top" wrapText="1"/>
    </xf>
    <xf numFmtId="0" fontId="112" fillId="49" borderId="93" xfId="219" applyFont="1" applyFill="1" applyBorder="1" applyAlignment="1">
      <alignment horizontal="left" vertical="top" wrapText="1"/>
    </xf>
    <xf numFmtId="0" fontId="113" fillId="49" borderId="94" xfId="219" applyFont="1" applyFill="1" applyBorder="1" applyAlignment="1">
      <alignment horizontal="left" vertical="top" wrapText="1"/>
    </xf>
    <xf numFmtId="0" fontId="112" fillId="49" borderId="94" xfId="219" applyFont="1" applyFill="1" applyBorder="1" applyAlignment="1">
      <alignment horizontal="left" vertical="top" wrapText="1"/>
    </xf>
    <xf numFmtId="9" fontId="113" fillId="58" borderId="94" xfId="219" applyNumberFormat="1" applyFont="1" applyFill="1" applyBorder="1" applyAlignment="1">
      <alignment horizontal="left" vertical="top" wrapText="1"/>
    </xf>
    <xf numFmtId="10" fontId="113" fillId="51" borderId="94" xfId="219" applyNumberFormat="1" applyFont="1" applyFill="1" applyBorder="1" applyAlignment="1">
      <alignment horizontal="left" vertical="top" wrapText="1"/>
    </xf>
    <xf numFmtId="0" fontId="113" fillId="0" borderId="94" xfId="219" applyFont="1" applyBorder="1" applyAlignment="1">
      <alignment horizontal="left" vertical="top" wrapText="1"/>
    </xf>
    <xf numFmtId="1" fontId="113" fillId="0" borderId="94" xfId="219" applyNumberFormat="1" applyFont="1" applyBorder="1" applyAlignment="1">
      <alignment horizontal="left" vertical="top" wrapText="1"/>
    </xf>
    <xf numFmtId="9" fontId="111" fillId="50" borderId="94" xfId="219" applyNumberFormat="1" applyFont="1" applyFill="1" applyBorder="1" applyAlignment="1">
      <alignment horizontal="center" vertical="top" wrapText="1"/>
    </xf>
    <xf numFmtId="9" fontId="112" fillId="0" borderId="92" xfId="219" applyNumberFormat="1" applyFont="1" applyBorder="1" applyAlignment="1">
      <alignment horizontal="center" vertical="top"/>
    </xf>
    <xf numFmtId="9" fontId="113" fillId="0" borderId="92" xfId="219" applyNumberFormat="1" applyFont="1" applyBorder="1" applyAlignment="1">
      <alignment horizontal="center" vertical="top" wrapText="1"/>
    </xf>
    <xf numFmtId="9" fontId="112" fillId="48" borderId="92" xfId="219" applyNumberFormat="1" applyFont="1" applyFill="1" applyBorder="1" applyAlignment="1">
      <alignment horizontal="center" vertical="top"/>
    </xf>
    <xf numFmtId="9" fontId="112" fillId="0" borderId="93" xfId="219" applyNumberFormat="1" applyFont="1" applyBorder="1" applyAlignment="1">
      <alignment horizontal="left" vertical="top" wrapText="1"/>
    </xf>
    <xf numFmtId="0" fontId="112" fillId="0" borderId="0" xfId="219" applyFont="1" applyAlignment="1">
      <alignment horizontal="left" vertical="top" wrapText="1"/>
    </xf>
    <xf numFmtId="0" fontId="112" fillId="49" borderId="96" xfId="219" applyFont="1" applyFill="1" applyBorder="1" applyAlignment="1">
      <alignment horizontal="left" vertical="top" wrapText="1"/>
    </xf>
    <xf numFmtId="0" fontId="113" fillId="58" borderId="94" xfId="219" applyFont="1" applyFill="1" applyBorder="1" applyAlignment="1">
      <alignment horizontal="left" vertical="top" wrapText="1"/>
    </xf>
    <xf numFmtId="0" fontId="113" fillId="51" borderId="94" xfId="219" applyFont="1" applyFill="1" applyBorder="1" applyAlignment="1">
      <alignment horizontal="left" vertical="top" wrapText="1"/>
    </xf>
    <xf numFmtId="0" fontId="111" fillId="50" borderId="94" xfId="219" applyFont="1" applyFill="1" applyBorder="1" applyAlignment="1">
      <alignment horizontal="center" vertical="top" wrapText="1"/>
    </xf>
    <xf numFmtId="177" fontId="112" fillId="0" borderId="92" xfId="219" applyNumberFormat="1" applyFont="1" applyBorder="1" applyAlignment="1">
      <alignment horizontal="center" vertical="top"/>
    </xf>
    <xf numFmtId="0" fontId="113" fillId="0" borderId="92" xfId="219" applyFont="1" applyBorder="1" applyAlignment="1">
      <alignment horizontal="center" vertical="top" wrapText="1"/>
    </xf>
    <xf numFmtId="0" fontId="112" fillId="49" borderId="99" xfId="219" applyFont="1" applyFill="1" applyBorder="1" applyAlignment="1">
      <alignment horizontal="left" vertical="top" wrapText="1"/>
    </xf>
    <xf numFmtId="0" fontId="112" fillId="58" borderId="94" xfId="219" applyFont="1" applyFill="1" applyBorder="1" applyAlignment="1">
      <alignment horizontal="left" vertical="top" wrapText="1"/>
    </xf>
    <xf numFmtId="0" fontId="112" fillId="51" borderId="94" xfId="219" applyFont="1" applyFill="1" applyBorder="1" applyAlignment="1">
      <alignment horizontal="left" vertical="top" wrapText="1"/>
    </xf>
    <xf numFmtId="9" fontId="55" fillId="0" borderId="94" xfId="219" applyNumberFormat="1" applyFont="1" applyBorder="1" applyAlignment="1">
      <alignment wrapText="1"/>
    </xf>
    <xf numFmtId="176" fontId="9" fillId="0" borderId="0" xfId="219" applyNumberFormat="1" applyFont="1" applyAlignment="1">
      <alignment vertical="top" wrapText="1"/>
    </xf>
    <xf numFmtId="0" fontId="114" fillId="49" borderId="94" xfId="219" applyFont="1" applyFill="1" applyBorder="1" applyAlignment="1">
      <alignment horizontal="left" vertical="top" wrapText="1"/>
    </xf>
    <xf numFmtId="9" fontId="114" fillId="51" borderId="94" xfId="219" applyNumberFormat="1" applyFont="1" applyFill="1" applyBorder="1" applyAlignment="1">
      <alignment horizontal="left" vertical="top" wrapText="1"/>
    </xf>
    <xf numFmtId="9" fontId="114" fillId="0" borderId="94" xfId="219" applyNumberFormat="1" applyFont="1" applyBorder="1" applyAlignment="1">
      <alignment horizontal="left" vertical="top" wrapText="1"/>
    </xf>
    <xf numFmtId="9" fontId="114" fillId="58" borderId="94" xfId="219" applyNumberFormat="1" applyFont="1" applyFill="1" applyBorder="1" applyAlignment="1">
      <alignment horizontal="left" vertical="top" wrapText="1"/>
    </xf>
    <xf numFmtId="9" fontId="115" fillId="50" borderId="94" xfId="219" applyNumberFormat="1" applyFont="1" applyFill="1" applyBorder="1" applyAlignment="1">
      <alignment horizontal="center" vertical="top" wrapText="1"/>
    </xf>
    <xf numFmtId="9" fontId="114" fillId="0" borderId="92" xfId="219" applyNumberFormat="1" applyFont="1" applyBorder="1" applyAlignment="1">
      <alignment horizontal="center" vertical="top" wrapText="1"/>
    </xf>
    <xf numFmtId="9" fontId="55" fillId="0" borderId="94" xfId="219" applyNumberFormat="1" applyFont="1" applyBorder="1" applyAlignment="1">
      <alignment vertical="top" wrapText="1"/>
    </xf>
    <xf numFmtId="0" fontId="55" fillId="0" borderId="0" xfId="219" applyFont="1" applyAlignment="1">
      <alignment vertical="top" wrapText="1"/>
    </xf>
    <xf numFmtId="0" fontId="114" fillId="51" borderId="94" xfId="219" applyFont="1" applyFill="1" applyBorder="1" applyAlignment="1">
      <alignment horizontal="left" vertical="top" wrapText="1"/>
    </xf>
    <xf numFmtId="0" fontId="114" fillId="0" borderId="94" xfId="219" applyFont="1" applyBorder="1" applyAlignment="1">
      <alignment horizontal="left" vertical="top" wrapText="1"/>
    </xf>
    <xf numFmtId="0" fontId="114" fillId="58" borderId="94" xfId="219" applyFont="1" applyFill="1" applyBorder="1" applyAlignment="1">
      <alignment horizontal="left" vertical="top" wrapText="1"/>
    </xf>
    <xf numFmtId="0" fontId="115" fillId="50" borderId="94" xfId="219" applyFont="1" applyFill="1" applyBorder="1" applyAlignment="1">
      <alignment horizontal="center" vertical="top" wrapText="1"/>
    </xf>
    <xf numFmtId="177" fontId="112" fillId="0" borderId="92" xfId="219" applyNumberFormat="1" applyFont="1" applyBorder="1" applyAlignment="1">
      <alignment horizontal="center"/>
    </xf>
    <xf numFmtId="0" fontId="114" fillId="0" borderId="92" xfId="219" applyFont="1" applyBorder="1" applyAlignment="1">
      <alignment horizontal="center" vertical="top" wrapText="1"/>
    </xf>
    <xf numFmtId="9" fontId="55" fillId="0" borderId="94" xfId="219" applyNumberFormat="1" applyFont="1" applyBorder="1" applyAlignment="1">
      <alignment vertical="center" wrapText="1"/>
    </xf>
    <xf numFmtId="0" fontId="55" fillId="0" borderId="0" xfId="219" applyFont="1" applyAlignment="1">
      <alignment vertical="center" wrapText="1"/>
    </xf>
    <xf numFmtId="9" fontId="112" fillId="0" borderId="94" xfId="219" applyNumberFormat="1" applyFont="1" applyBorder="1" applyAlignment="1">
      <alignment horizontal="left" vertical="top" wrapText="1"/>
    </xf>
    <xf numFmtId="10" fontId="114" fillId="58" borderId="94" xfId="219" applyNumberFormat="1" applyFont="1" applyFill="1" applyBorder="1" applyAlignment="1">
      <alignment horizontal="left" vertical="top" wrapText="1"/>
    </xf>
    <xf numFmtId="175" fontId="114" fillId="0" borderId="92" xfId="219" applyNumberFormat="1" applyFont="1" applyBorder="1" applyAlignment="1">
      <alignment horizontal="center" vertical="top" wrapText="1"/>
    </xf>
    <xf numFmtId="0" fontId="9" fillId="0" borderId="0" xfId="219" applyFont="1" applyAlignment="1">
      <alignment horizontal="left" vertical="top" wrapText="1"/>
    </xf>
    <xf numFmtId="0" fontId="112" fillId="0" borderId="92" xfId="219" applyFont="1" applyBorder="1" applyAlignment="1">
      <alignment horizontal="center" vertical="top" wrapText="1"/>
    </xf>
    <xf numFmtId="9" fontId="113" fillId="0" borderId="94" xfId="219" applyNumberFormat="1" applyFont="1" applyBorder="1" applyAlignment="1">
      <alignment vertical="top" wrapText="1"/>
    </xf>
    <xf numFmtId="0" fontId="9" fillId="48" borderId="0" xfId="219" applyFont="1" applyFill="1" applyAlignment="1">
      <alignment horizontal="left" wrapText="1"/>
    </xf>
    <xf numFmtId="10" fontId="112" fillId="58" borderId="94" xfId="219" applyNumberFormat="1" applyFont="1" applyFill="1" applyBorder="1" applyAlignment="1">
      <alignment horizontal="left" vertical="top" wrapText="1"/>
    </xf>
    <xf numFmtId="10" fontId="114" fillId="51" borderId="94" xfId="219" applyNumberFormat="1" applyFont="1" applyFill="1" applyBorder="1" applyAlignment="1">
      <alignment horizontal="left" vertical="top" wrapText="1"/>
    </xf>
    <xf numFmtId="9" fontId="112" fillId="58" borderId="94" xfId="219" applyNumberFormat="1" applyFont="1" applyFill="1" applyBorder="1" applyAlignment="1">
      <alignment horizontal="left" vertical="top" wrapText="1"/>
    </xf>
    <xf numFmtId="9" fontId="113" fillId="51" borderId="94" xfId="219" applyNumberFormat="1" applyFont="1" applyFill="1" applyBorder="1" applyAlignment="1">
      <alignment horizontal="left" vertical="top" wrapText="1"/>
    </xf>
    <xf numFmtId="9" fontId="112" fillId="58" borderId="0" xfId="219" applyNumberFormat="1" applyFont="1" applyFill="1" applyBorder="1" applyAlignment="1">
      <alignment horizontal="left" vertical="top" wrapText="1"/>
    </xf>
    <xf numFmtId="9" fontId="112" fillId="0" borderId="92" xfId="219" applyNumberFormat="1" applyFont="1" applyBorder="1" applyAlignment="1">
      <alignment horizontal="center" vertical="top" wrapText="1"/>
    </xf>
    <xf numFmtId="0" fontId="112" fillId="0" borderId="93" xfId="219" applyFont="1" applyBorder="1" applyAlignment="1">
      <alignment horizontal="left" vertical="top" wrapText="1"/>
    </xf>
    <xf numFmtId="0" fontId="116" fillId="50" borderId="94" xfId="219" applyFont="1" applyFill="1" applyBorder="1" applyAlignment="1">
      <alignment horizontal="center" vertical="top" wrapText="1"/>
    </xf>
    <xf numFmtId="9" fontId="117" fillId="0" borderId="94" xfId="219" applyNumberFormat="1" applyFont="1" applyBorder="1" applyAlignment="1">
      <alignment vertical="top" wrapText="1"/>
    </xf>
    <xf numFmtId="0" fontId="55" fillId="0" borderId="94" xfId="219" applyFont="1" applyBorder="1" applyAlignment="1">
      <alignment vertical="top" wrapText="1"/>
    </xf>
    <xf numFmtId="0" fontId="113" fillId="0" borderId="0" xfId="219" applyFont="1" applyAlignment="1">
      <alignment horizontal="left" vertical="top" wrapText="1"/>
    </xf>
    <xf numFmtId="13" fontId="114" fillId="0" borderId="94" xfId="219" applyNumberFormat="1" applyFont="1" applyBorder="1" applyAlignment="1">
      <alignment horizontal="left" vertical="top" wrapText="1"/>
    </xf>
    <xf numFmtId="9" fontId="102" fillId="48" borderId="93" xfId="219" applyNumberFormat="1" applyFont="1" applyFill="1" applyBorder="1" applyAlignment="1">
      <alignment horizontal="right" vertical="top" wrapText="1" readingOrder="1"/>
    </xf>
    <xf numFmtId="9" fontId="55" fillId="48" borderId="93" xfId="219" applyNumberFormat="1" applyFont="1" applyFill="1" applyBorder="1" applyAlignment="1">
      <alignment horizontal="left" vertical="top" wrapText="1" readingOrder="1"/>
    </xf>
    <xf numFmtId="9" fontId="113" fillId="0" borderId="94" xfId="219" applyNumberFormat="1" applyFont="1" applyBorder="1" applyAlignment="1">
      <alignment horizontal="left" vertical="top" wrapText="1"/>
    </xf>
    <xf numFmtId="9" fontId="117" fillId="58" borderId="94" xfId="219" applyNumberFormat="1" applyFont="1" applyFill="1" applyBorder="1" applyAlignment="1">
      <alignment horizontal="left" vertical="top" wrapText="1"/>
    </xf>
    <xf numFmtId="9" fontId="112" fillId="48" borderId="92" xfId="219" applyNumberFormat="1" applyFont="1" applyFill="1" applyBorder="1" applyAlignment="1">
      <alignment horizontal="right" vertical="top"/>
    </xf>
    <xf numFmtId="177" fontId="111" fillId="50" borderId="94" xfId="219" applyNumberFormat="1" applyFont="1" applyFill="1" applyBorder="1" applyAlignment="1">
      <alignment horizontal="center" vertical="top" wrapText="1"/>
    </xf>
    <xf numFmtId="0" fontId="112" fillId="0" borderId="95" xfId="219" applyFont="1" applyBorder="1" applyAlignment="1">
      <alignment horizontal="left" vertical="top" wrapText="1"/>
    </xf>
    <xf numFmtId="37" fontId="113" fillId="0" borderId="94" xfId="219" applyNumberFormat="1" applyFont="1" applyBorder="1" applyAlignment="1">
      <alignment horizontal="left" vertical="top" wrapText="1"/>
    </xf>
    <xf numFmtId="170" fontId="113" fillId="0" borderId="94" xfId="219" applyNumberFormat="1" applyFont="1" applyBorder="1" applyAlignment="1">
      <alignment horizontal="left" vertical="top" wrapText="1"/>
    </xf>
    <xf numFmtId="10" fontId="113" fillId="58" borderId="94" xfId="219" applyNumberFormat="1" applyFont="1" applyFill="1" applyBorder="1" applyAlignment="1">
      <alignment horizontal="left" vertical="top" wrapText="1"/>
    </xf>
    <xf numFmtId="37" fontId="112" fillId="0" borderId="94" xfId="219" applyNumberFormat="1" applyFont="1" applyBorder="1" applyAlignment="1">
      <alignment horizontal="left" vertical="top" wrapText="1"/>
    </xf>
    <xf numFmtId="9" fontId="9" fillId="0" borderId="0" xfId="219" applyNumberFormat="1" applyFont="1" applyAlignment="1">
      <alignment horizontal="right" vertical="top" wrapText="1"/>
    </xf>
    <xf numFmtId="10" fontId="114" fillId="0" borderId="92" xfId="219" applyNumberFormat="1" applyFont="1" applyBorder="1" applyAlignment="1">
      <alignment horizontal="center" vertical="top" wrapText="1"/>
    </xf>
    <xf numFmtId="0" fontId="112" fillId="0" borderId="96" xfId="219" applyFont="1" applyBorder="1" applyAlignment="1">
      <alignment horizontal="left" vertical="top" wrapText="1"/>
    </xf>
    <xf numFmtId="0" fontId="112" fillId="49" borderId="93" xfId="219" applyFont="1" applyFill="1" applyBorder="1" applyAlignment="1">
      <alignment horizontal="center" vertical="top" wrapText="1"/>
    </xf>
    <xf numFmtId="0" fontId="112" fillId="49" borderId="96" xfId="219" applyFont="1" applyFill="1" applyBorder="1" applyAlignment="1">
      <alignment horizontal="center" vertical="top" wrapText="1"/>
    </xf>
    <xf numFmtId="9" fontId="112" fillId="51" borderId="94" xfId="219" applyNumberFormat="1" applyFont="1" applyFill="1" applyBorder="1" applyAlignment="1">
      <alignment horizontal="left" vertical="top" wrapText="1"/>
    </xf>
    <xf numFmtId="0" fontId="112" fillId="49" borderId="99" xfId="219" applyFont="1" applyFill="1" applyBorder="1" applyAlignment="1">
      <alignment horizontal="center" vertical="top" wrapText="1"/>
    </xf>
    <xf numFmtId="9" fontId="112" fillId="0" borderId="0" xfId="219" applyNumberFormat="1" applyFont="1" applyAlignment="1">
      <alignment horizontal="left" vertical="top" wrapText="1"/>
    </xf>
    <xf numFmtId="9" fontId="118" fillId="58" borderId="93" xfId="219" applyNumberFormat="1" applyFont="1" applyFill="1" applyBorder="1" applyAlignment="1">
      <alignment vertical="top" wrapText="1" readingOrder="1"/>
    </xf>
    <xf numFmtId="9" fontId="114" fillId="0" borderId="92" xfId="219" applyNumberFormat="1" applyFont="1" applyBorder="1" applyAlignment="1">
      <alignment horizontal="center" vertical="top"/>
    </xf>
    <xf numFmtId="9" fontId="112" fillId="0" borderId="94" xfId="219" applyNumberFormat="1" applyFont="1" applyBorder="1" applyAlignment="1">
      <alignment horizontal="left" vertical="center" wrapText="1"/>
    </xf>
    <xf numFmtId="0" fontId="102" fillId="48" borderId="94" xfId="219" applyFont="1" applyFill="1" applyBorder="1" applyAlignment="1">
      <alignment horizontal="left" vertical="top" wrapText="1" readingOrder="1"/>
    </xf>
    <xf numFmtId="9" fontId="119" fillId="51" borderId="94" xfId="219" applyNumberFormat="1" applyFont="1" applyFill="1" applyBorder="1" applyAlignment="1">
      <alignment horizontal="right" vertical="top" wrapText="1"/>
    </xf>
    <xf numFmtId="0" fontId="112" fillId="0" borderId="94" xfId="219" applyFont="1" applyBorder="1" applyAlignment="1">
      <alignment horizontal="left" vertical="center" wrapText="1"/>
    </xf>
    <xf numFmtId="0" fontId="9" fillId="0" borderId="0" xfId="219" applyFont="1" applyAlignment="1">
      <alignment wrapText="1"/>
    </xf>
    <xf numFmtId="9" fontId="119" fillId="52" borderId="94" xfId="219" applyNumberFormat="1" applyFont="1" applyFill="1" applyBorder="1" applyAlignment="1">
      <alignment horizontal="right" vertical="top" wrapText="1"/>
    </xf>
    <xf numFmtId="0" fontId="102" fillId="48" borderId="94" xfId="219" applyFont="1" applyFill="1" applyBorder="1" applyAlignment="1">
      <alignment horizontal="left" vertical="center" wrapText="1" readingOrder="1"/>
    </xf>
    <xf numFmtId="9" fontId="119" fillId="53" borderId="94" xfId="219" applyNumberFormat="1" applyFont="1" applyFill="1" applyBorder="1" applyAlignment="1">
      <alignment horizontal="right" vertical="top" wrapText="1"/>
    </xf>
    <xf numFmtId="10" fontId="102" fillId="49" borderId="94" xfId="219" applyNumberFormat="1" applyFont="1" applyFill="1" applyBorder="1" applyAlignment="1">
      <alignment horizontal="center" vertical="top" wrapText="1" readingOrder="1"/>
    </xf>
    <xf numFmtId="9" fontId="112" fillId="52" borderId="94" xfId="219" applyNumberFormat="1" applyFont="1" applyFill="1" applyBorder="1" applyAlignment="1">
      <alignment horizontal="left" vertical="top" wrapText="1"/>
    </xf>
    <xf numFmtId="0" fontId="102" fillId="48" borderId="94" xfId="219" applyFont="1" applyFill="1" applyBorder="1" applyAlignment="1">
      <alignment horizontal="left" vertical="top" wrapText="1"/>
    </xf>
    <xf numFmtId="0" fontId="113" fillId="52" borderId="94" xfId="219" applyFont="1" applyFill="1" applyBorder="1" applyAlignment="1">
      <alignment horizontal="left" vertical="top" wrapText="1"/>
    </xf>
    <xf numFmtId="0" fontId="9" fillId="0" borderId="0" xfId="219" applyFont="1" applyAlignment="1">
      <alignment vertical="top" wrapText="1"/>
    </xf>
    <xf numFmtId="3" fontId="102" fillId="48" borderId="94" xfId="219" applyNumberFormat="1" applyFont="1" applyFill="1" applyBorder="1" applyAlignment="1">
      <alignment horizontal="left" vertical="top" wrapText="1" readingOrder="1"/>
    </xf>
    <xf numFmtId="0" fontId="9" fillId="48" borderId="0" xfId="219" applyFont="1" applyFill="1" applyAlignment="1">
      <alignment horizontal="left" vertical="top" wrapText="1"/>
    </xf>
    <xf numFmtId="0" fontId="112" fillId="0" borderId="94" xfId="219" applyFont="1" applyBorder="1" applyAlignment="1">
      <alignment horizontal="center" vertical="center" wrapText="1"/>
    </xf>
    <xf numFmtId="9" fontId="112" fillId="0" borderId="94" xfId="219" applyNumberFormat="1" applyFont="1" applyBorder="1" applyAlignment="1">
      <alignment horizontal="center" vertical="center" wrapText="1"/>
    </xf>
    <xf numFmtId="0" fontId="112" fillId="0" borderId="94" xfId="219" applyFont="1" applyBorder="1" applyAlignment="1">
      <alignment horizontal="center" vertical="top" wrapText="1"/>
    </xf>
    <xf numFmtId="9" fontId="112" fillId="0" borderId="94" xfId="219" applyNumberFormat="1" applyFont="1" applyBorder="1" applyAlignment="1">
      <alignment horizontal="center" vertical="top" wrapText="1"/>
    </xf>
    <xf numFmtId="0" fontId="112" fillId="0" borderId="0" xfId="219" applyFont="1" applyAlignment="1">
      <alignment horizontal="left" vertical="center" wrapText="1"/>
    </xf>
    <xf numFmtId="9" fontId="111" fillId="50" borderId="0" xfId="219" applyNumberFormat="1" applyFont="1" applyFill="1" applyBorder="1" applyAlignment="1">
      <alignment horizontal="center" vertical="center" wrapText="1"/>
    </xf>
    <xf numFmtId="0" fontId="112" fillId="0" borderId="0" xfId="219" applyFont="1" applyAlignment="1">
      <alignment horizontal="center" vertical="top" wrapText="1"/>
    </xf>
    <xf numFmtId="9" fontId="112" fillId="0" borderId="0" xfId="219" applyNumberFormat="1" applyFont="1" applyAlignment="1">
      <alignment horizontal="center" vertical="center" wrapText="1"/>
    </xf>
    <xf numFmtId="0" fontId="111" fillId="50" borderId="0" xfId="219" applyFont="1" applyFill="1" applyBorder="1" applyAlignment="1">
      <alignment horizontal="center" vertical="center" wrapText="1"/>
    </xf>
    <xf numFmtId="0" fontId="112" fillId="0" borderId="0" xfId="219" applyFont="1" applyAlignment="1">
      <alignment horizontal="left" vertical="center"/>
    </xf>
    <xf numFmtId="0" fontId="56" fillId="37" borderId="88" xfId="0" applyFont="1" applyFill="1" applyBorder="1" applyAlignment="1">
      <alignment horizontal="center" vertical="center" wrapText="1"/>
    </xf>
    <xf numFmtId="0" fontId="0" fillId="0" borderId="88" xfId="0" applyBorder="1" applyAlignment="1">
      <alignment horizontal="justify" vertical="center" wrapText="1"/>
    </xf>
    <xf numFmtId="9" fontId="0" fillId="0" borderId="88" xfId="0" applyNumberFormat="1" applyBorder="1" applyAlignment="1">
      <alignment horizontal="center" vertical="center" wrapText="1"/>
    </xf>
    <xf numFmtId="0" fontId="0" fillId="0" borderId="88" xfId="0" applyBorder="1" applyAlignment="1">
      <alignment wrapText="1"/>
    </xf>
    <xf numFmtId="9" fontId="56" fillId="37" borderId="88" xfId="0" applyNumberFormat="1" applyFont="1" applyFill="1" applyBorder="1" applyAlignment="1">
      <alignment horizontal="center" vertical="center" wrapText="1"/>
    </xf>
    <xf numFmtId="0" fontId="61" fillId="59" borderId="88" xfId="0" applyFont="1" applyFill="1" applyBorder="1" applyAlignment="1">
      <alignment horizontal="center" vertical="center"/>
    </xf>
    <xf numFmtId="0" fontId="61" fillId="59" borderId="88" xfId="0" applyFont="1" applyFill="1" applyBorder="1" applyAlignment="1">
      <alignment vertical="center"/>
    </xf>
    <xf numFmtId="0" fontId="0" fillId="0" borderId="0" xfId="0"/>
    <xf numFmtId="0" fontId="0" fillId="0" borderId="88" xfId="0" applyFont="1" applyBorder="1" applyAlignment="1">
      <alignment horizontal="justify" vertical="center"/>
    </xf>
    <xf numFmtId="0" fontId="0" fillId="0" borderId="88" xfId="0" applyBorder="1" applyAlignment="1">
      <alignment horizontal="center" vertical="center"/>
    </xf>
    <xf numFmtId="0" fontId="0" fillId="0" borderId="88" xfId="0" applyBorder="1" applyAlignment="1">
      <alignment horizontal="justify" vertical="top"/>
    </xf>
    <xf numFmtId="9" fontId="0" fillId="0" borderId="88" xfId="0" applyNumberFormat="1" applyBorder="1" applyAlignment="1">
      <alignment horizontal="center" vertical="center"/>
    </xf>
    <xf numFmtId="9" fontId="63" fillId="0" borderId="78" xfId="0" applyNumberFormat="1" applyFont="1" applyBorder="1" applyAlignment="1">
      <alignment vertical="top"/>
    </xf>
    <xf numFmtId="1" fontId="0" fillId="0" borderId="88" xfId="0" applyNumberFormat="1" applyBorder="1" applyAlignment="1">
      <alignment horizontal="center" vertical="center"/>
    </xf>
    <xf numFmtId="0" fontId="0" fillId="0" borderId="88" xfId="0" applyNumberFormat="1" applyBorder="1" applyAlignment="1">
      <alignment horizontal="center" vertical="center"/>
    </xf>
    <xf numFmtId="0" fontId="63" fillId="0" borderId="0" xfId="0" applyFont="1" applyBorder="1" applyAlignment="1">
      <alignment vertical="top"/>
    </xf>
    <xf numFmtId="0" fontId="0" fillId="0" borderId="88" xfId="0" applyBorder="1" applyAlignment="1">
      <alignment horizontal="justify" vertical="center"/>
    </xf>
    <xf numFmtId="9" fontId="0" fillId="33" borderId="88" xfId="0" applyNumberFormat="1" applyFill="1" applyBorder="1" applyAlignment="1">
      <alignment horizontal="center" vertical="center"/>
    </xf>
    <xf numFmtId="0" fontId="0" fillId="0" borderId="88" xfId="0" applyFill="1" applyBorder="1" applyAlignment="1">
      <alignment wrapText="1"/>
    </xf>
    <xf numFmtId="0" fontId="0" fillId="0" borderId="88" xfId="0" applyFill="1" applyBorder="1" applyAlignment="1">
      <alignment horizontal="center" vertical="center"/>
    </xf>
    <xf numFmtId="0" fontId="0" fillId="0" borderId="88" xfId="0" applyFill="1" applyBorder="1" applyAlignment="1">
      <alignment horizontal="justify" vertical="center"/>
    </xf>
    <xf numFmtId="0" fontId="0" fillId="0" borderId="88" xfId="0" applyFill="1" applyBorder="1" applyAlignment="1">
      <alignment horizontal="center" wrapText="1"/>
    </xf>
    <xf numFmtId="0" fontId="0" fillId="0" borderId="88" xfId="0" applyFill="1" applyBorder="1" applyAlignment="1">
      <alignment vertical="top" wrapText="1"/>
    </xf>
    <xf numFmtId="0" fontId="0" fillId="0" borderId="88" xfId="0" applyBorder="1"/>
    <xf numFmtId="9" fontId="0" fillId="0" borderId="0" xfId="0" applyNumberFormat="1"/>
    <xf numFmtId="0" fontId="0" fillId="0" borderId="89" xfId="0" applyFill="1" applyBorder="1" applyAlignment="1">
      <alignment horizontal="justify" vertical="center"/>
    </xf>
    <xf numFmtId="0" fontId="62" fillId="33" borderId="89" xfId="81" applyFont="1" applyFill="1" applyBorder="1" applyAlignment="1">
      <alignment horizontal="left" vertical="center" wrapText="1"/>
    </xf>
    <xf numFmtId="9" fontId="0" fillId="0" borderId="0" xfId="136" applyFont="1"/>
    <xf numFmtId="171" fontId="0" fillId="0" borderId="0" xfId="136" applyNumberFormat="1" applyFont="1"/>
    <xf numFmtId="0" fontId="94" fillId="47" borderId="63" xfId="0" applyFont="1" applyFill="1" applyBorder="1" applyAlignment="1">
      <alignment horizontal="center" vertical="center" wrapText="1"/>
    </xf>
    <xf numFmtId="9" fontId="56" fillId="47" borderId="66" xfId="136" applyNumberFormat="1" applyFont="1" applyFill="1" applyBorder="1" applyAlignment="1">
      <alignment horizontal="center" vertical="center" wrapText="1"/>
    </xf>
    <xf numFmtId="0" fontId="0" fillId="0" borderId="26" xfId="0" applyBorder="1" applyAlignment="1">
      <alignment horizontal="left" vertical="top" wrapText="1"/>
    </xf>
    <xf numFmtId="171" fontId="63" fillId="0" borderId="27" xfId="136" applyNumberFormat="1" applyFont="1" applyBorder="1" applyAlignment="1">
      <alignment vertical="top"/>
    </xf>
    <xf numFmtId="0" fontId="0" fillId="0" borderId="100" xfId="0" applyBorder="1" applyAlignment="1">
      <alignment horizontal="left" vertical="top" wrapText="1"/>
    </xf>
    <xf numFmtId="171" fontId="63" fillId="0" borderId="101" xfId="136" applyNumberFormat="1" applyFont="1" applyBorder="1" applyAlignment="1">
      <alignment vertical="top"/>
    </xf>
    <xf numFmtId="0" fontId="0" fillId="0" borderId="88" xfId="0" applyBorder="1" applyAlignment="1">
      <alignment horizontal="left" vertical="top" wrapText="1"/>
    </xf>
    <xf numFmtId="9" fontId="73" fillId="29" borderId="11" xfId="137" applyFont="1" applyFill="1" applyBorder="1" applyAlignment="1">
      <alignment horizontal="right" wrapText="1"/>
    </xf>
    <xf numFmtId="0" fontId="101" fillId="24" borderId="14" xfId="0" applyFont="1" applyFill="1" applyBorder="1" applyAlignment="1">
      <alignment vertical="center" wrapText="1" readingOrder="1"/>
    </xf>
    <xf numFmtId="9" fontId="62" fillId="33" borderId="88" xfId="137" applyFont="1" applyFill="1" applyBorder="1" applyAlignment="1">
      <alignment horizontal="justify" vertical="center" wrapText="1"/>
    </xf>
    <xf numFmtId="9" fontId="62" fillId="33" borderId="88" xfId="137" applyFont="1" applyFill="1" applyBorder="1" applyAlignment="1">
      <alignment horizontal="center" vertical="top" wrapText="1"/>
    </xf>
    <xf numFmtId="9" fontId="73" fillId="26" borderId="11" xfId="137" applyFont="1" applyFill="1" applyBorder="1" applyAlignment="1">
      <alignment horizontal="center" vertical="top" wrapText="1"/>
    </xf>
    <xf numFmtId="9" fontId="62" fillId="50" borderId="88" xfId="0" applyNumberFormat="1" applyFont="1" applyFill="1" applyBorder="1" applyAlignment="1">
      <alignment horizontal="right" vertical="top" wrapText="1"/>
    </xf>
    <xf numFmtId="0" fontId="62" fillId="50" borderId="88" xfId="0" applyFont="1" applyFill="1" applyBorder="1" applyAlignment="1">
      <alignment horizontal="right" vertical="top" wrapText="1"/>
    </xf>
    <xf numFmtId="9" fontId="62" fillId="50" borderId="88" xfId="136" applyFont="1" applyFill="1" applyBorder="1" applyAlignment="1">
      <alignment horizontal="right" vertical="top" wrapText="1"/>
    </xf>
    <xf numFmtId="0" fontId="0" fillId="0" borderId="88" xfId="0" applyBorder="1" applyAlignment="1">
      <alignment horizontal="left" vertical="center" wrapText="1"/>
    </xf>
    <xf numFmtId="0" fontId="63" fillId="0" borderId="88" xfId="0" applyFont="1" applyBorder="1" applyAlignment="1">
      <alignment horizontal="center" vertical="center" wrapText="1"/>
    </xf>
    <xf numFmtId="9" fontId="0" fillId="0" borderId="88" xfId="0" applyNumberFormat="1" applyBorder="1" applyAlignment="1">
      <alignment horizontal="center" vertical="top" wrapText="1"/>
    </xf>
    <xf numFmtId="0" fontId="0" fillId="0" borderId="0" xfId="0" applyBorder="1" applyAlignment="1">
      <alignment horizontal="left" vertical="top" wrapText="1"/>
    </xf>
    <xf numFmtId="171" fontId="63" fillId="0" borderId="0" xfId="136" applyNumberFormat="1" applyFont="1" applyBorder="1" applyAlignment="1">
      <alignment vertical="top"/>
    </xf>
    <xf numFmtId="0" fontId="94" fillId="47" borderId="0" xfId="0" applyFont="1" applyFill="1" applyBorder="1" applyAlignment="1">
      <alignment horizontal="left" vertical="top" wrapText="1"/>
    </xf>
    <xf numFmtId="9" fontId="56" fillId="47" borderId="0" xfId="136" applyNumberFormat="1" applyFont="1" applyFill="1" applyBorder="1" applyAlignment="1">
      <alignment vertical="top" wrapText="1"/>
    </xf>
    <xf numFmtId="171" fontId="63" fillId="0" borderId="88" xfId="136" applyNumberFormat="1" applyFont="1" applyBorder="1" applyAlignment="1">
      <alignment vertical="top"/>
    </xf>
    <xf numFmtId="0" fontId="62" fillId="33" borderId="88" xfId="80" applyFont="1" applyFill="1" applyBorder="1" applyAlignment="1">
      <alignment horizontal="left" vertical="top" wrapText="1"/>
    </xf>
    <xf numFmtId="0" fontId="68" fillId="38" borderId="0" xfId="216" applyFont="1" applyFill="1" applyBorder="1" applyAlignment="1">
      <alignment horizontal="center" vertical="center" wrapText="1"/>
    </xf>
    <xf numFmtId="10" fontId="68" fillId="35" borderId="52" xfId="217" applyNumberFormat="1" applyFont="1" applyFill="1" applyBorder="1" applyAlignment="1">
      <alignment horizontal="center" vertical="center" wrapText="1"/>
    </xf>
    <xf numFmtId="10" fontId="68" fillId="35" borderId="0" xfId="216" applyNumberFormat="1" applyFont="1" applyFill="1" applyBorder="1" applyAlignment="1">
      <alignment horizontal="center" vertical="center" wrapText="1"/>
    </xf>
    <xf numFmtId="10" fontId="68" fillId="35" borderId="0" xfId="217" applyNumberFormat="1" applyFont="1" applyFill="1" applyBorder="1" applyAlignment="1">
      <alignment horizontal="center" vertical="center" wrapText="1"/>
    </xf>
    <xf numFmtId="10" fontId="71" fillId="35" borderId="0" xfId="217" applyNumberFormat="1" applyFont="1" applyFill="1" applyBorder="1" applyAlignment="1">
      <alignment horizontal="center" vertical="center" wrapText="1"/>
    </xf>
    <xf numFmtId="10" fontId="71" fillId="35" borderId="56" xfId="217" applyNumberFormat="1" applyFont="1" applyFill="1" applyBorder="1" applyAlignment="1">
      <alignment horizontal="center" vertical="center" wrapText="1"/>
    </xf>
    <xf numFmtId="10" fontId="72" fillId="35" borderId="0" xfId="217" applyNumberFormat="1" applyFont="1" applyFill="1" applyBorder="1" applyAlignment="1">
      <alignment horizontal="center" vertical="center" wrapText="1"/>
    </xf>
    <xf numFmtId="10" fontId="71" fillId="35" borderId="78" xfId="217" applyNumberFormat="1" applyFont="1" applyFill="1" applyBorder="1" applyAlignment="1">
      <alignment horizontal="center" vertical="center" wrapText="1"/>
    </xf>
    <xf numFmtId="9" fontId="68" fillId="35" borderId="0" xfId="217" applyFont="1" applyFill="1" applyBorder="1" applyAlignment="1">
      <alignment horizontal="center" vertical="center" wrapText="1"/>
    </xf>
    <xf numFmtId="171" fontId="68" fillId="35" borderId="0" xfId="216" applyNumberFormat="1" applyFont="1" applyFill="1" applyBorder="1" applyAlignment="1">
      <alignment horizontal="center" vertical="center" wrapText="1"/>
    </xf>
    <xf numFmtId="10" fontId="68" fillId="34" borderId="0" xfId="217" applyNumberFormat="1" applyFont="1" applyFill="1" applyBorder="1" applyAlignment="1">
      <alignment horizontal="center" vertical="center" wrapText="1"/>
    </xf>
    <xf numFmtId="10" fontId="55" fillId="27" borderId="90" xfId="136" applyNumberFormat="1" applyFont="1" applyFill="1" applyBorder="1" applyAlignment="1">
      <alignment horizontal="center" vertical="center" wrapText="1"/>
    </xf>
    <xf numFmtId="10" fontId="55" fillId="27" borderId="74" xfId="136" applyNumberFormat="1" applyFont="1" applyFill="1" applyBorder="1" applyAlignment="1">
      <alignment horizontal="center" vertical="center" wrapText="1"/>
    </xf>
    <xf numFmtId="9" fontId="1" fillId="0" borderId="0" xfId="216" applyNumberFormat="1" applyFont="1" applyAlignment="1">
      <alignment horizontal="right" wrapText="1"/>
    </xf>
    <xf numFmtId="9" fontId="117" fillId="0" borderId="0" xfId="217" applyFont="1" applyAlignment="1">
      <alignment wrapText="1"/>
    </xf>
    <xf numFmtId="9" fontId="55" fillId="0" borderId="0" xfId="217" applyFont="1" applyAlignment="1">
      <alignment wrapText="1"/>
    </xf>
    <xf numFmtId="0" fontId="73" fillId="28" borderId="10" xfId="80" applyFont="1" applyFill="1" applyBorder="1" applyAlignment="1">
      <alignment horizontal="right" vertical="center" wrapText="1"/>
    </xf>
    <xf numFmtId="0" fontId="73" fillId="28" borderId="89" xfId="81" applyNumberFormat="1" applyFont="1" applyFill="1" applyBorder="1" applyAlignment="1">
      <alignment horizontal="right" vertical="center" wrapText="1"/>
    </xf>
    <xf numFmtId="10" fontId="62" fillId="29" borderId="88" xfId="137" applyNumberFormat="1" applyFont="1" applyFill="1" applyBorder="1" applyAlignment="1">
      <alignment horizontal="right" vertical="top" wrapText="1"/>
    </xf>
    <xf numFmtId="0" fontId="62" fillId="29" borderId="88" xfId="137" applyNumberFormat="1" applyFont="1" applyFill="1" applyBorder="1" applyAlignment="1">
      <alignment horizontal="right" vertical="top" wrapText="1"/>
    </xf>
    <xf numFmtId="9" fontId="62" fillId="29" borderId="88" xfId="137" applyFont="1" applyFill="1" applyBorder="1" applyAlignment="1">
      <alignment horizontal="right" vertical="top" wrapText="1"/>
    </xf>
    <xf numFmtId="0" fontId="62" fillId="29" borderId="88" xfId="80" applyFont="1" applyFill="1" applyBorder="1" applyAlignment="1">
      <alignment horizontal="right" vertical="top" wrapText="1"/>
    </xf>
    <xf numFmtId="9" fontId="62" fillId="29" borderId="88" xfId="136" applyFont="1" applyFill="1" applyBorder="1" applyAlignment="1">
      <alignment horizontal="right" vertical="top" wrapText="1"/>
    </xf>
    <xf numFmtId="0" fontId="62" fillId="29" borderId="88" xfId="136" applyNumberFormat="1" applyFont="1" applyFill="1" applyBorder="1" applyAlignment="1">
      <alignment horizontal="right" vertical="top" wrapText="1"/>
    </xf>
    <xf numFmtId="9" fontId="62" fillId="29" borderId="88" xfId="80" applyNumberFormat="1" applyFont="1" applyFill="1" applyBorder="1" applyAlignment="1">
      <alignment horizontal="right" vertical="top" wrapText="1"/>
    </xf>
    <xf numFmtId="0" fontId="62" fillId="29" borderId="88" xfId="80" applyNumberFormat="1" applyFont="1" applyFill="1" applyBorder="1" applyAlignment="1">
      <alignment horizontal="right" vertical="top" wrapText="1"/>
    </xf>
    <xf numFmtId="0" fontId="62" fillId="0" borderId="88" xfId="80" applyFont="1" applyFill="1" applyBorder="1" applyAlignment="1">
      <alignment horizontal="right" vertical="center" wrapText="1"/>
    </xf>
    <xf numFmtId="9" fontId="73" fillId="26" borderId="11" xfId="137" applyFont="1" applyFill="1" applyBorder="1" applyAlignment="1">
      <alignment horizontal="right" vertical="center" wrapText="1"/>
    </xf>
    <xf numFmtId="0" fontId="73" fillId="26" borderId="10" xfId="80" applyFont="1" applyFill="1" applyBorder="1" applyAlignment="1">
      <alignment horizontal="center" vertical="center" wrapText="1"/>
    </xf>
    <xf numFmtId="0" fontId="73" fillId="35" borderId="10" xfId="80" applyFont="1" applyFill="1" applyBorder="1" applyAlignment="1">
      <alignment horizontal="center" vertical="center" wrapText="1"/>
    </xf>
    <xf numFmtId="9" fontId="73" fillId="29" borderId="11" xfId="137" applyFont="1" applyFill="1" applyBorder="1" applyAlignment="1">
      <alignment horizontal="center" vertical="center" wrapText="1"/>
    </xf>
    <xf numFmtId="0" fontId="109" fillId="54" borderId="0" xfId="219" applyFont="1" applyFill="1" applyBorder="1" applyAlignment="1">
      <alignment horizontal="center" vertical="center" wrapText="1"/>
    </xf>
    <xf numFmtId="0" fontId="9" fillId="0" borderId="0" xfId="219" applyFont="1" applyBorder="1" applyAlignment="1">
      <alignment wrapText="1"/>
    </xf>
    <xf numFmtId="0" fontId="56" fillId="55" borderId="95" xfId="219" applyFont="1" applyFill="1" applyBorder="1" applyAlignment="1">
      <alignment horizontal="center" vertical="center" wrapText="1" readingOrder="1"/>
    </xf>
    <xf numFmtId="0" fontId="9" fillId="0" borderId="95" xfId="219" applyFont="1" applyBorder="1" applyAlignment="1">
      <alignment wrapText="1"/>
    </xf>
    <xf numFmtId="0" fontId="111" fillId="56" borderId="92" xfId="219" applyFont="1" applyFill="1" applyBorder="1" applyAlignment="1">
      <alignment horizontal="center" vertical="center" wrapText="1"/>
    </xf>
    <xf numFmtId="0" fontId="9" fillId="0" borderId="97" xfId="219" applyFont="1" applyBorder="1" applyAlignment="1">
      <alignment wrapText="1"/>
    </xf>
    <xf numFmtId="0" fontId="89" fillId="57" borderId="92" xfId="219" applyFont="1" applyFill="1" applyBorder="1" applyAlignment="1">
      <alignment horizontal="center" vertical="center" wrapText="1"/>
    </xf>
    <xf numFmtId="0" fontId="62" fillId="33" borderId="88" xfId="80" applyFont="1" applyFill="1" applyBorder="1" applyAlignment="1">
      <alignment horizontal="left" vertical="top" wrapText="1"/>
    </xf>
    <xf numFmtId="0" fontId="62" fillId="33" borderId="89" xfId="80" applyFont="1" applyFill="1" applyBorder="1" applyAlignment="1">
      <alignment horizontal="center" vertical="top" wrapText="1"/>
    </xf>
    <xf numFmtId="0" fontId="62" fillId="33" borderId="18" xfId="80" applyFont="1" applyFill="1" applyBorder="1" applyAlignment="1">
      <alignment horizontal="center" vertical="top" wrapText="1"/>
    </xf>
    <xf numFmtId="0" fontId="62" fillId="33" borderId="16" xfId="80" applyFont="1" applyFill="1" applyBorder="1" applyAlignment="1">
      <alignment horizontal="center" vertical="top" wrapText="1"/>
    </xf>
    <xf numFmtId="0" fontId="73" fillId="26" borderId="69" xfId="80" applyFont="1" applyFill="1" applyBorder="1" applyAlignment="1">
      <alignment horizontal="center" vertical="top" wrapText="1"/>
    </xf>
    <xf numFmtId="0" fontId="73" fillId="26" borderId="15" xfId="80" applyFont="1" applyFill="1" applyBorder="1" applyAlignment="1">
      <alignment horizontal="center" vertical="top" wrapText="1"/>
    </xf>
    <xf numFmtId="0" fontId="73" fillId="26" borderId="22" xfId="80" applyFont="1" applyFill="1" applyBorder="1" applyAlignment="1">
      <alignment horizontal="center" vertical="top" wrapText="1"/>
    </xf>
    <xf numFmtId="0" fontId="73" fillId="28" borderId="19" xfId="80" applyFont="1" applyFill="1" applyBorder="1" applyAlignment="1">
      <alignment horizontal="center" vertical="center" wrapText="1"/>
    </xf>
    <xf numFmtId="0" fontId="73" fillId="28" borderId="19" xfId="80" applyFont="1" applyFill="1" applyBorder="1" applyAlignment="1">
      <alignment horizontal="left" vertical="center" wrapText="1"/>
    </xf>
    <xf numFmtId="0" fontId="73" fillId="28" borderId="21" xfId="80" applyFont="1" applyFill="1" applyBorder="1" applyAlignment="1">
      <alignment horizontal="left" vertical="center" wrapText="1"/>
    </xf>
    <xf numFmtId="0" fontId="73" fillId="28" borderId="10" xfId="81" applyNumberFormat="1" applyFont="1" applyFill="1" applyBorder="1" applyAlignment="1">
      <alignment horizontal="center" vertical="center" wrapText="1"/>
    </xf>
    <xf numFmtId="0" fontId="73" fillId="28" borderId="10" xfId="80" applyNumberFormat="1" applyFont="1" applyFill="1" applyBorder="1" applyAlignment="1">
      <alignment horizontal="center" vertical="center" wrapText="1"/>
    </xf>
    <xf numFmtId="0" fontId="73" fillId="28" borderId="68" xfId="80" applyNumberFormat="1" applyFont="1" applyFill="1" applyBorder="1" applyAlignment="1">
      <alignment horizontal="center" vertical="center" wrapText="1"/>
    </xf>
    <xf numFmtId="0" fontId="73" fillId="28" borderId="16" xfId="80" applyNumberFormat="1" applyFont="1" applyFill="1" applyBorder="1" applyAlignment="1">
      <alignment horizontal="center" vertical="center" wrapText="1"/>
    </xf>
    <xf numFmtId="0" fontId="73" fillId="28" borderId="12" xfId="80" applyNumberFormat="1" applyFont="1" applyFill="1" applyBorder="1" applyAlignment="1">
      <alignment horizontal="center" vertical="center" wrapText="1"/>
    </xf>
    <xf numFmtId="0" fontId="62" fillId="31" borderId="88" xfId="80" applyFont="1" applyFill="1" applyBorder="1" applyAlignment="1">
      <alignment horizontal="center" vertical="top" wrapText="1"/>
    </xf>
    <xf numFmtId="0" fontId="62" fillId="31" borderId="88" xfId="80" applyFont="1" applyFill="1" applyBorder="1" applyAlignment="1">
      <alignment horizontal="left" vertical="top" wrapText="1"/>
    </xf>
    <xf numFmtId="0" fontId="98" fillId="40" borderId="0" xfId="0" applyFont="1" applyFill="1" applyBorder="1" applyAlignment="1">
      <alignment horizontal="center" vertical="center" wrapText="1"/>
    </xf>
    <xf numFmtId="0" fontId="73" fillId="40" borderId="0" xfId="0" applyFont="1" applyFill="1" applyBorder="1" applyAlignment="1">
      <alignment horizontal="center" vertical="center" wrapText="1"/>
    </xf>
    <xf numFmtId="0" fontId="73" fillId="26" borderId="11" xfId="80" applyFont="1" applyFill="1" applyBorder="1" applyAlignment="1">
      <alignment horizontal="right" vertical="top" wrapText="1"/>
    </xf>
    <xf numFmtId="0" fontId="73" fillId="26" borderId="15" xfId="80" applyFont="1" applyFill="1" applyBorder="1" applyAlignment="1">
      <alignment horizontal="right" vertical="top" wrapText="1"/>
    </xf>
    <xf numFmtId="0" fontId="73" fillId="26" borderId="22" xfId="80" applyFont="1" applyFill="1" applyBorder="1" applyAlignment="1">
      <alignment horizontal="right" vertical="top" wrapText="1"/>
    </xf>
    <xf numFmtId="0" fontId="101" fillId="24" borderId="14" xfId="0" applyFont="1" applyFill="1" applyBorder="1" applyAlignment="1">
      <alignment horizontal="center" vertical="center" wrapText="1" readingOrder="1"/>
    </xf>
    <xf numFmtId="0" fontId="73" fillId="24" borderId="14" xfId="0" applyFont="1" applyFill="1" applyBorder="1" applyAlignment="1">
      <alignment horizontal="center" vertical="center" wrapText="1" readingOrder="1"/>
    </xf>
    <xf numFmtId="0" fontId="73" fillId="28" borderId="11" xfId="80" applyNumberFormat="1" applyFont="1" applyFill="1" applyBorder="1" applyAlignment="1">
      <alignment horizontal="center" vertical="center" wrapText="1"/>
    </xf>
    <xf numFmtId="0" fontId="73" fillId="28" borderId="15" xfId="80" applyNumberFormat="1" applyFont="1" applyFill="1" applyBorder="1" applyAlignment="1">
      <alignment horizontal="center" vertical="center" wrapText="1"/>
    </xf>
    <xf numFmtId="0" fontId="73" fillId="28" borderId="22" xfId="80" applyNumberFormat="1" applyFont="1" applyFill="1" applyBorder="1" applyAlignment="1">
      <alignment horizontal="center" vertical="center" wrapText="1"/>
    </xf>
    <xf numFmtId="0" fontId="96" fillId="0" borderId="0" xfId="0" applyFont="1" applyAlignment="1">
      <alignment horizontal="center" vertical="center" wrapText="1"/>
    </xf>
    <xf numFmtId="0" fontId="0" fillId="0" borderId="0" xfId="0" applyAlignment="1">
      <alignment horizontal="center" vertical="top" wrapText="1"/>
    </xf>
    <xf numFmtId="0" fontId="64" fillId="0" borderId="63" xfId="0" applyFont="1" applyBorder="1" applyAlignment="1">
      <alignment horizontal="center" vertical="center" wrapText="1"/>
    </xf>
    <xf numFmtId="0" fontId="64" fillId="0" borderId="64" xfId="0" applyFont="1" applyBorder="1" applyAlignment="1">
      <alignment horizontal="center" vertical="center" wrapText="1"/>
    </xf>
    <xf numFmtId="0" fontId="64" fillId="0" borderId="66" xfId="0" applyFont="1" applyBorder="1" applyAlignment="1">
      <alignment horizontal="center" vertical="center" wrapText="1"/>
    </xf>
    <xf numFmtId="0" fontId="69" fillId="33" borderId="33" xfId="216" applyFont="1" applyFill="1" applyBorder="1" applyAlignment="1">
      <alignment horizontal="center" vertical="center" wrapText="1"/>
    </xf>
    <xf numFmtId="0" fontId="69" fillId="33" borderId="70" xfId="216" applyFont="1" applyFill="1" applyBorder="1" applyAlignment="1">
      <alignment horizontal="center" vertical="center" wrapText="1"/>
    </xf>
    <xf numFmtId="0" fontId="69" fillId="33" borderId="74" xfId="216" applyFont="1" applyFill="1" applyBorder="1" applyAlignment="1">
      <alignment horizontal="center" vertical="center" wrapText="1"/>
    </xf>
    <xf numFmtId="9" fontId="69" fillId="33" borderId="16" xfId="216" applyNumberFormat="1" applyFont="1" applyFill="1" applyBorder="1" applyAlignment="1">
      <alignment horizontal="center" vertical="center" wrapText="1"/>
    </xf>
    <xf numFmtId="9" fontId="69" fillId="33" borderId="67" xfId="216" applyNumberFormat="1" applyFont="1" applyFill="1" applyBorder="1" applyAlignment="1">
      <alignment horizontal="center" vertical="center" wrapText="1"/>
    </xf>
    <xf numFmtId="9" fontId="69" fillId="33" borderId="75" xfId="216" applyNumberFormat="1" applyFont="1" applyFill="1" applyBorder="1" applyAlignment="1">
      <alignment horizontal="center" vertical="center" wrapText="1"/>
    </xf>
    <xf numFmtId="9" fontId="68" fillId="27" borderId="16" xfId="217" applyFont="1" applyFill="1" applyBorder="1" applyAlignment="1">
      <alignment horizontal="center" vertical="center" wrapText="1"/>
    </xf>
    <xf numFmtId="9" fontId="68" fillId="27" borderId="75" xfId="217" applyFont="1" applyFill="1" applyBorder="1" applyAlignment="1">
      <alignment horizontal="center" vertical="center" wrapText="1"/>
    </xf>
    <xf numFmtId="9" fontId="68" fillId="27" borderId="21" xfId="217" applyFont="1" applyFill="1" applyBorder="1" applyAlignment="1">
      <alignment horizontal="center" vertical="center" wrapText="1"/>
    </xf>
    <xf numFmtId="9" fontId="68" fillId="27" borderId="31" xfId="217" applyFont="1" applyFill="1" applyBorder="1" applyAlignment="1">
      <alignment horizontal="center" vertical="center" wrapText="1"/>
    </xf>
    <xf numFmtId="10" fontId="68" fillId="27" borderId="33" xfId="217" applyNumberFormat="1" applyFont="1" applyFill="1" applyBorder="1" applyAlignment="1">
      <alignment horizontal="center" vertical="center" wrapText="1"/>
    </xf>
    <xf numFmtId="10" fontId="68" fillId="27" borderId="74" xfId="217" applyNumberFormat="1" applyFont="1" applyFill="1" applyBorder="1" applyAlignment="1">
      <alignment horizontal="center" vertical="center" wrapText="1"/>
    </xf>
    <xf numFmtId="9" fontId="71" fillId="38" borderId="16" xfId="217" applyFont="1" applyFill="1" applyBorder="1" applyAlignment="1">
      <alignment horizontal="center" vertical="center" wrapText="1"/>
    </xf>
    <xf numFmtId="9" fontId="71" fillId="38" borderId="75" xfId="217" applyFont="1" applyFill="1" applyBorder="1" applyAlignment="1">
      <alignment horizontal="center" vertical="center" wrapText="1"/>
    </xf>
    <xf numFmtId="9" fontId="68" fillId="27" borderId="46" xfId="217" applyFont="1" applyFill="1" applyBorder="1" applyAlignment="1">
      <alignment horizontal="center" vertical="center" wrapText="1"/>
    </xf>
    <xf numFmtId="9" fontId="68" fillId="27" borderId="38" xfId="217" applyFont="1" applyFill="1" applyBorder="1" applyAlignment="1">
      <alignment horizontal="center" vertical="center" wrapText="1"/>
    </xf>
    <xf numFmtId="9" fontId="68" fillId="35" borderId="46" xfId="217" applyFont="1" applyFill="1" applyBorder="1" applyAlignment="1">
      <alignment horizontal="center" vertical="center" wrapText="1"/>
    </xf>
    <xf numFmtId="9" fontId="68" fillId="35" borderId="38" xfId="217" applyFont="1" applyFill="1" applyBorder="1" applyAlignment="1">
      <alignment horizontal="center" vertical="center" wrapText="1"/>
    </xf>
    <xf numFmtId="0" fontId="69" fillId="33" borderId="16" xfId="216" applyFont="1" applyFill="1" applyBorder="1" applyAlignment="1">
      <alignment horizontal="center" vertical="center" wrapText="1"/>
    </xf>
    <xf numFmtId="0" fontId="69" fillId="33" borderId="75" xfId="216" applyFont="1" applyFill="1" applyBorder="1" applyAlignment="1">
      <alignment horizontal="center" vertical="center" wrapText="1"/>
    </xf>
    <xf numFmtId="173" fontId="0" fillId="0" borderId="16" xfId="217" applyNumberFormat="1" applyFont="1" applyBorder="1" applyAlignment="1">
      <alignment horizontal="center" vertical="center" wrapText="1"/>
    </xf>
    <xf numFmtId="173" fontId="0" fillId="0" borderId="75" xfId="217" applyNumberFormat="1" applyFont="1" applyBorder="1" applyAlignment="1">
      <alignment horizontal="center" vertical="center" wrapText="1"/>
    </xf>
    <xf numFmtId="0" fontId="69" fillId="33" borderId="26" xfId="216" applyFont="1" applyFill="1" applyBorder="1" applyAlignment="1">
      <alignment horizontal="center" vertical="center" wrapText="1"/>
    </xf>
    <xf numFmtId="9" fontId="69" fillId="33" borderId="25" xfId="216" applyNumberFormat="1" applyFont="1" applyFill="1" applyBorder="1" applyAlignment="1">
      <alignment horizontal="center" vertical="center" wrapText="1"/>
    </xf>
    <xf numFmtId="0" fontId="69" fillId="33" borderId="68" xfId="216" applyFont="1" applyFill="1" applyBorder="1" applyAlignment="1">
      <alignment horizontal="center" vertical="center" wrapText="1"/>
    </xf>
    <xf numFmtId="0" fontId="69" fillId="33" borderId="18" xfId="216" applyFont="1" applyFill="1" applyBorder="1" applyAlignment="1">
      <alignment horizontal="center" vertical="center" wrapText="1"/>
    </xf>
    <xf numFmtId="9" fontId="69" fillId="33" borderId="69" xfId="217" applyFont="1" applyFill="1" applyBorder="1" applyAlignment="1">
      <alignment horizontal="center" vertical="center" wrapText="1"/>
    </xf>
    <xf numFmtId="9" fontId="69" fillId="33" borderId="80" xfId="217" applyFont="1" applyFill="1" applyBorder="1" applyAlignment="1">
      <alignment horizontal="center" vertical="center" wrapText="1"/>
    </xf>
    <xf numFmtId="0" fontId="68" fillId="27" borderId="17" xfId="216" applyFont="1" applyFill="1" applyBorder="1" applyAlignment="1">
      <alignment horizontal="center" vertical="center" wrapText="1"/>
    </xf>
    <xf numFmtId="0" fontId="68" fillId="27" borderId="0" xfId="216" applyFont="1" applyFill="1" applyBorder="1" applyAlignment="1">
      <alignment horizontal="center" vertical="center" wrapText="1"/>
    </xf>
    <xf numFmtId="0" fontId="68" fillId="38" borderId="48" xfId="216" applyFont="1" applyFill="1" applyBorder="1" applyAlignment="1">
      <alignment horizontal="center" vertical="center" wrapText="1"/>
    </xf>
    <xf numFmtId="0" fontId="68" fillId="38" borderId="49" xfId="216" applyFont="1" applyFill="1" applyBorder="1" applyAlignment="1">
      <alignment horizontal="center" vertical="center" wrapText="1"/>
    </xf>
    <xf numFmtId="0" fontId="68" fillId="38" borderId="67" xfId="216" applyFont="1" applyFill="1" applyBorder="1" applyAlignment="1">
      <alignment horizontal="center" vertical="center" wrapText="1"/>
    </xf>
    <xf numFmtId="0" fontId="4" fillId="0" borderId="44" xfId="216" applyBorder="1" applyAlignment="1">
      <alignment horizontal="center"/>
    </xf>
    <xf numFmtId="0" fontId="4" fillId="0" borderId="47" xfId="216" applyBorder="1" applyAlignment="1">
      <alignment horizontal="center"/>
    </xf>
    <xf numFmtId="0" fontId="4" fillId="0" borderId="63" xfId="216" applyBorder="1" applyAlignment="1">
      <alignment horizontal="center"/>
    </xf>
    <xf numFmtId="0" fontId="4" fillId="0" borderId="64" xfId="216" applyBorder="1" applyAlignment="1">
      <alignment horizontal="center"/>
    </xf>
    <xf numFmtId="0" fontId="4" fillId="0" borderId="65" xfId="216" applyBorder="1" applyAlignment="1">
      <alignment horizontal="center"/>
    </xf>
    <xf numFmtId="0" fontId="4" fillId="0" borderId="66" xfId="216" applyBorder="1" applyAlignment="1">
      <alignment horizontal="center"/>
    </xf>
    <xf numFmtId="0" fontId="66" fillId="30" borderId="0" xfId="134" applyFont="1" applyFill="1" applyAlignment="1">
      <alignment vertical="center" wrapText="1"/>
    </xf>
    <xf numFmtId="0" fontId="66" fillId="0" borderId="0" xfId="134" applyFont="1" applyAlignment="1">
      <alignment horizontal="left" vertical="center" wrapText="1"/>
    </xf>
    <xf numFmtId="0" fontId="87" fillId="34" borderId="50" xfId="0" applyFont="1" applyFill="1" applyBorder="1" applyAlignment="1">
      <alignment horizontal="center" vertical="center"/>
    </xf>
    <xf numFmtId="0" fontId="87" fillId="34" borderId="51" xfId="0" applyFont="1" applyFill="1" applyBorder="1" applyAlignment="1">
      <alignment horizontal="center" vertical="center"/>
    </xf>
    <xf numFmtId="0" fontId="87" fillId="34" borderId="52" xfId="0" applyFont="1" applyFill="1" applyBorder="1" applyAlignment="1">
      <alignment horizontal="center" vertical="center"/>
    </xf>
    <xf numFmtId="0" fontId="87" fillId="38" borderId="68" xfId="0" applyFont="1" applyFill="1" applyBorder="1" applyAlignment="1">
      <alignment horizontal="center" vertical="center" wrapText="1"/>
    </xf>
    <xf numFmtId="0" fontId="87" fillId="38" borderId="16" xfId="0" applyFont="1" applyFill="1" applyBorder="1" applyAlignment="1">
      <alignment horizontal="center" vertical="center"/>
    </xf>
    <xf numFmtId="0" fontId="87" fillId="35" borderId="50" xfId="0" applyFont="1" applyFill="1" applyBorder="1" applyAlignment="1">
      <alignment horizontal="center" vertical="center"/>
    </xf>
    <xf numFmtId="0" fontId="87" fillId="35" borderId="51" xfId="0" applyFont="1" applyFill="1" applyBorder="1" applyAlignment="1">
      <alignment horizontal="center" vertical="center"/>
    </xf>
    <xf numFmtId="0" fontId="87" fillId="35" borderId="52" xfId="0" applyFont="1" applyFill="1" applyBorder="1" applyAlignment="1">
      <alignment horizontal="center" vertical="center"/>
    </xf>
    <xf numFmtId="0" fontId="87" fillId="38" borderId="71" xfId="0" applyFont="1" applyFill="1" applyBorder="1" applyAlignment="1">
      <alignment horizontal="center" vertical="center" wrapText="1"/>
    </xf>
    <xf numFmtId="0" fontId="87" fillId="38" borderId="34" xfId="0" applyFont="1" applyFill="1" applyBorder="1" applyAlignment="1">
      <alignment horizontal="center" vertical="center"/>
    </xf>
    <xf numFmtId="0" fontId="87" fillId="0" borderId="77" xfId="0" applyFont="1" applyBorder="1" applyAlignment="1">
      <alignment horizontal="left" vertical="top"/>
    </xf>
    <xf numFmtId="0" fontId="87" fillId="0" borderId="78" xfId="0" applyFont="1" applyBorder="1" applyAlignment="1">
      <alignment horizontal="left" vertical="top"/>
    </xf>
    <xf numFmtId="0" fontId="87" fillId="0" borderId="79" xfId="0" applyFont="1" applyBorder="1" applyAlignment="1">
      <alignment horizontal="left" vertical="top"/>
    </xf>
    <xf numFmtId="0" fontId="87" fillId="0" borderId="17" xfId="0" applyFont="1" applyBorder="1" applyAlignment="1">
      <alignment horizontal="left" vertical="top"/>
    </xf>
    <xf numFmtId="0" fontId="87" fillId="0" borderId="0" xfId="0" applyFont="1" applyBorder="1" applyAlignment="1">
      <alignment horizontal="left" vertical="top"/>
    </xf>
    <xf numFmtId="0" fontId="87" fillId="0" borderId="43" xfId="0" applyFont="1" applyBorder="1" applyAlignment="1">
      <alignment horizontal="left" vertical="top"/>
    </xf>
    <xf numFmtId="0" fontId="87" fillId="0" borderId="53" xfId="0" applyFont="1" applyBorder="1" applyAlignment="1">
      <alignment horizontal="left" vertical="top"/>
    </xf>
    <xf numFmtId="0" fontId="87" fillId="0" borderId="54" xfId="0" applyFont="1" applyBorder="1" applyAlignment="1">
      <alignment horizontal="left" vertical="top"/>
    </xf>
    <xf numFmtId="0" fontId="87" fillId="0" borderId="55" xfId="0" applyFont="1" applyBorder="1" applyAlignment="1">
      <alignment horizontal="left" vertical="top"/>
    </xf>
    <xf numFmtId="0" fontId="87" fillId="0" borderId="80" xfId="0" applyFont="1" applyBorder="1" applyAlignment="1">
      <alignment horizontal="center" vertical="center"/>
    </xf>
    <xf numFmtId="0" fontId="87" fillId="0" borderId="78" xfId="0" applyFont="1" applyBorder="1" applyAlignment="1">
      <alignment horizontal="center" vertical="center"/>
    </xf>
    <xf numFmtId="0" fontId="87" fillId="0" borderId="81" xfId="0" applyFont="1" applyBorder="1" applyAlignment="1">
      <alignment horizontal="center" vertical="center"/>
    </xf>
    <xf numFmtId="0" fontId="87" fillId="0" borderId="21" xfId="0" applyFont="1" applyBorder="1" applyAlignment="1">
      <alignment horizontal="center" vertical="center"/>
    </xf>
    <xf numFmtId="0" fontId="87" fillId="0" borderId="14" xfId="0" applyFont="1" applyBorder="1" applyAlignment="1">
      <alignment horizontal="center" vertical="center"/>
    </xf>
    <xf numFmtId="0" fontId="87" fillId="0" borderId="20" xfId="0" applyFont="1" applyBorder="1" applyAlignment="1">
      <alignment horizontal="center" vertical="center"/>
    </xf>
    <xf numFmtId="0" fontId="63" fillId="0" borderId="11" xfId="132" applyFont="1" applyBorder="1" applyAlignment="1">
      <alignment horizontal="left" vertical="center" wrapText="1"/>
    </xf>
    <xf numFmtId="0" fontId="63" fillId="0" borderId="15" xfId="132" applyFont="1" applyBorder="1" applyAlignment="1">
      <alignment horizontal="left" vertical="center" wrapText="1"/>
    </xf>
    <xf numFmtId="0" fontId="63" fillId="0" borderId="10" xfId="132" applyFont="1" applyBorder="1" applyAlignment="1">
      <alignment horizontal="left" vertical="center" wrapText="1"/>
    </xf>
    <xf numFmtId="0" fontId="63" fillId="33" borderId="11" xfId="132" applyFont="1" applyFill="1" applyBorder="1" applyAlignment="1">
      <alignment horizontal="center" vertical="center" wrapText="1"/>
    </xf>
    <xf numFmtId="0" fontId="63" fillId="33" borderId="15" xfId="132" applyFont="1" applyFill="1" applyBorder="1" applyAlignment="1">
      <alignment horizontal="center" vertical="center" wrapText="1"/>
    </xf>
    <xf numFmtId="0" fontId="63" fillId="33" borderId="56" xfId="132" applyFont="1" applyFill="1" applyBorder="1" applyAlignment="1">
      <alignment horizontal="center" vertical="center" wrapText="1"/>
    </xf>
    <xf numFmtId="0" fontId="63" fillId="33" borderId="30" xfId="132" applyFont="1" applyFill="1" applyBorder="1" applyAlignment="1">
      <alignment horizontal="justify" vertical="center" wrapText="1"/>
    </xf>
    <xf numFmtId="0" fontId="58" fillId="33" borderId="31" xfId="32" applyFill="1" applyBorder="1" applyAlignment="1" applyProtection="1">
      <alignment horizontal="center" vertical="center" wrapText="1"/>
    </xf>
    <xf numFmtId="0" fontId="63" fillId="33" borderId="57" xfId="132" applyFont="1" applyFill="1" applyBorder="1" applyAlignment="1">
      <alignment horizontal="center" vertical="center" wrapText="1"/>
    </xf>
    <xf numFmtId="0" fontId="63" fillId="33" borderId="58" xfId="132" applyFont="1" applyFill="1" applyBorder="1" applyAlignment="1">
      <alignment horizontal="center" vertical="center" wrapText="1"/>
    </xf>
    <xf numFmtId="0" fontId="76" fillId="41" borderId="28" xfId="132" applyFont="1" applyFill="1" applyBorder="1" applyAlignment="1">
      <alignment horizontal="center" vertical="center" wrapText="1"/>
    </xf>
    <xf numFmtId="0" fontId="76" fillId="41" borderId="10" xfId="132" applyFont="1" applyFill="1" applyBorder="1" applyAlignment="1">
      <alignment horizontal="center" vertical="center" wrapText="1"/>
    </xf>
    <xf numFmtId="0" fontId="76" fillId="41" borderId="32" xfId="132" applyFont="1" applyFill="1" applyBorder="1" applyAlignment="1">
      <alignment horizontal="center" vertical="center" wrapText="1"/>
    </xf>
    <xf numFmtId="0" fontId="76" fillId="41" borderId="30" xfId="132" applyFont="1" applyFill="1" applyBorder="1" applyAlignment="1">
      <alignment horizontal="center" vertical="center" wrapText="1"/>
    </xf>
    <xf numFmtId="0" fontId="63" fillId="0" borderId="10" xfId="132" applyFont="1" applyBorder="1" applyAlignment="1">
      <alignment horizontal="justify" vertical="center" wrapText="1"/>
    </xf>
    <xf numFmtId="0" fontId="63" fillId="0" borderId="11" xfId="132" applyFont="1" applyBorder="1" applyAlignment="1">
      <alignment horizontal="center" vertical="center" wrapText="1"/>
    </xf>
    <xf numFmtId="0" fontId="63" fillId="0" borderId="15" xfId="132" applyFont="1" applyBorder="1" applyAlignment="1">
      <alignment horizontal="center" vertical="center" wrapText="1"/>
    </xf>
    <xf numFmtId="0" fontId="63" fillId="0" borderId="56" xfId="132" applyFont="1" applyBorder="1" applyAlignment="1">
      <alignment horizontal="center" vertical="center" wrapText="1"/>
    </xf>
    <xf numFmtId="0" fontId="58" fillId="33" borderId="11" xfId="32" applyFill="1" applyBorder="1" applyAlignment="1" applyProtection="1">
      <alignment horizontal="center" vertical="center" wrapText="1"/>
    </xf>
    <xf numFmtId="0" fontId="77" fillId="33" borderId="15" xfId="32" applyFont="1" applyFill="1" applyBorder="1" applyAlignment="1" applyProtection="1">
      <alignment horizontal="center" vertical="center" wrapText="1"/>
    </xf>
    <xf numFmtId="0" fontId="77" fillId="33" borderId="56" xfId="32" applyFont="1" applyFill="1" applyBorder="1" applyAlignment="1" applyProtection="1">
      <alignment horizontal="center" vertical="center" wrapText="1"/>
    </xf>
    <xf numFmtId="0" fontId="63" fillId="33" borderId="10" xfId="132" applyFont="1" applyFill="1" applyBorder="1" applyAlignment="1">
      <alignment horizontal="justify" vertical="center" wrapText="1"/>
    </xf>
    <xf numFmtId="0" fontId="76" fillId="41" borderId="11" xfId="132" applyFont="1" applyFill="1" applyBorder="1" applyAlignment="1">
      <alignment horizontal="left" vertical="center" wrapText="1"/>
    </xf>
    <xf numFmtId="0" fontId="76" fillId="41" borderId="15" xfId="132" applyFont="1" applyFill="1" applyBorder="1" applyAlignment="1">
      <alignment horizontal="left" vertical="center" wrapText="1"/>
    </xf>
    <xf numFmtId="0" fontId="76" fillId="41" borderId="22" xfId="132" applyFont="1" applyFill="1" applyBorder="1" applyAlignment="1">
      <alignment horizontal="left" vertical="center" wrapText="1"/>
    </xf>
    <xf numFmtId="0" fontId="8" fillId="0" borderId="11" xfId="132" applyFont="1" applyBorder="1" applyAlignment="1">
      <alignment horizontal="center" vertical="center" wrapText="1"/>
    </xf>
    <xf numFmtId="0" fontId="8" fillId="0" borderId="15" xfId="132" applyFont="1" applyBorder="1" applyAlignment="1">
      <alignment horizontal="center" vertical="center" wrapText="1"/>
    </xf>
    <xf numFmtId="0" fontId="8" fillId="0" borderId="56" xfId="132" applyFont="1" applyBorder="1" applyAlignment="1">
      <alignment horizontal="center" vertical="center" wrapText="1"/>
    </xf>
    <xf numFmtId="0" fontId="63" fillId="0" borderId="28" xfId="132" applyFont="1" applyBorder="1" applyAlignment="1">
      <alignment horizontal="justify" vertical="center" wrapText="1"/>
    </xf>
    <xf numFmtId="0" fontId="63" fillId="0" borderId="22" xfId="132" applyFont="1" applyBorder="1" applyAlignment="1">
      <alignment horizontal="left" vertical="center" wrapText="1"/>
    </xf>
    <xf numFmtId="0" fontId="76" fillId="42" borderId="10" xfId="132" applyFont="1" applyFill="1" applyBorder="1" applyAlignment="1">
      <alignment horizontal="justify" vertical="center" wrapText="1"/>
    </xf>
    <xf numFmtId="0" fontId="63" fillId="0" borderId="11" xfId="132" applyFont="1" applyFill="1" applyBorder="1" applyAlignment="1">
      <alignment horizontal="center" vertical="center" wrapText="1"/>
    </xf>
    <xf numFmtId="0" fontId="63" fillId="0" borderId="15" xfId="132" applyFont="1" applyFill="1" applyBorder="1" applyAlignment="1">
      <alignment horizontal="center" vertical="center" wrapText="1"/>
    </xf>
    <xf numFmtId="0" fontId="63" fillId="0" borderId="56" xfId="132" applyFont="1" applyFill="1" applyBorder="1" applyAlignment="1">
      <alignment horizontal="center" vertical="center" wrapText="1"/>
    </xf>
    <xf numFmtId="0" fontId="63" fillId="29" borderId="11" xfId="132" applyFont="1" applyFill="1" applyBorder="1" applyAlignment="1">
      <alignment horizontal="center" vertical="center" wrapText="1"/>
    </xf>
    <xf numFmtId="0" fontId="63" fillId="29" borderId="15" xfId="132" applyFont="1" applyFill="1" applyBorder="1" applyAlignment="1">
      <alignment horizontal="center" vertical="center" wrapText="1"/>
    </xf>
    <xf numFmtId="0" fontId="63" fillId="29" borderId="22" xfId="132" applyFont="1" applyFill="1" applyBorder="1" applyAlignment="1">
      <alignment horizontal="center" vertical="center" wrapText="1"/>
    </xf>
    <xf numFmtId="0" fontId="8" fillId="0" borderId="11" xfId="132" applyFont="1" applyFill="1" applyBorder="1" applyAlignment="1">
      <alignment horizontal="center" vertical="center" wrapText="1"/>
    </xf>
    <xf numFmtId="0" fontId="8" fillId="0" borderId="15" xfId="132" applyFont="1" applyFill="1" applyBorder="1" applyAlignment="1">
      <alignment horizontal="center" vertical="center" wrapText="1"/>
    </xf>
    <xf numFmtId="0" fontId="8" fillId="0" borderId="56" xfId="132" applyFont="1" applyFill="1" applyBorder="1" applyAlignment="1">
      <alignment horizontal="center" vertical="center" wrapText="1"/>
    </xf>
    <xf numFmtId="0" fontId="63" fillId="36" borderId="11" xfId="132" applyFont="1" applyFill="1" applyBorder="1" applyAlignment="1">
      <alignment horizontal="center" vertical="center" wrapText="1"/>
    </xf>
    <xf numFmtId="0" fontId="63" fillId="36" borderId="15" xfId="132" applyFont="1" applyFill="1" applyBorder="1" applyAlignment="1">
      <alignment horizontal="center" vertical="center" wrapText="1"/>
    </xf>
    <xf numFmtId="0" fontId="63" fillId="36" borderId="22" xfId="132" applyFont="1" applyFill="1" applyBorder="1" applyAlignment="1">
      <alignment horizontal="center" vertical="center" wrapText="1"/>
    </xf>
    <xf numFmtId="9" fontId="8" fillId="0" borderId="11" xfId="132" applyNumberFormat="1" applyFont="1" applyFill="1" applyBorder="1" applyAlignment="1">
      <alignment horizontal="center" vertical="center" wrapText="1"/>
    </xf>
    <xf numFmtId="9" fontId="8" fillId="0" borderId="15" xfId="132" applyNumberFormat="1" applyFont="1" applyFill="1" applyBorder="1" applyAlignment="1">
      <alignment horizontal="center" vertical="center" wrapText="1"/>
    </xf>
    <xf numFmtId="9" fontId="8" fillId="0" borderId="56" xfId="132" applyNumberFormat="1" applyFont="1" applyFill="1" applyBorder="1" applyAlignment="1">
      <alignment horizontal="center" vertical="center" wrapText="1"/>
    </xf>
    <xf numFmtId="0" fontId="76" fillId="41" borderId="10" xfId="132" applyFont="1" applyFill="1" applyBorder="1" applyAlignment="1">
      <alignment horizontal="left" vertical="center" wrapText="1"/>
    </xf>
    <xf numFmtId="0" fontId="63" fillId="0" borderId="29" xfId="132" applyFont="1" applyBorder="1" applyAlignment="1">
      <alignment horizontal="justify" vertical="center" wrapText="1"/>
    </xf>
    <xf numFmtId="0" fontId="63" fillId="29" borderId="24" xfId="132" applyFont="1" applyFill="1" applyBorder="1" applyAlignment="1">
      <alignment horizontal="center" vertical="center" wrapText="1"/>
    </xf>
    <xf numFmtId="0" fontId="63" fillId="29" borderId="13" xfId="132" applyFont="1" applyFill="1" applyBorder="1" applyAlignment="1">
      <alignment horizontal="center" vertical="center" wrapText="1"/>
    </xf>
    <xf numFmtId="0" fontId="63" fillId="29" borderId="23" xfId="132" applyFont="1" applyFill="1" applyBorder="1" applyAlignment="1">
      <alignment horizontal="center" vertical="center" wrapText="1"/>
    </xf>
    <xf numFmtId="0" fontId="63" fillId="29" borderId="19" xfId="132" applyFont="1" applyFill="1" applyBorder="1" applyAlignment="1">
      <alignment horizontal="center" vertical="center" wrapText="1"/>
    </xf>
    <xf numFmtId="0" fontId="63" fillId="29" borderId="0" xfId="132" applyFont="1" applyFill="1" applyBorder="1" applyAlignment="1">
      <alignment horizontal="center" vertical="center" wrapText="1"/>
    </xf>
    <xf numFmtId="0" fontId="63" fillId="29" borderId="59" xfId="132" applyFont="1" applyFill="1" applyBorder="1" applyAlignment="1">
      <alignment horizontal="center" vertical="center" wrapText="1"/>
    </xf>
    <xf numFmtId="0" fontId="63" fillId="29" borderId="21" xfId="132" applyFont="1" applyFill="1" applyBorder="1" applyAlignment="1">
      <alignment horizontal="center" vertical="center" wrapText="1"/>
    </xf>
    <xf numFmtId="0" fontId="63" fillId="29" borderId="14" xfId="132" applyFont="1" applyFill="1" applyBorder="1" applyAlignment="1">
      <alignment horizontal="center" vertical="center" wrapText="1"/>
    </xf>
    <xf numFmtId="0" fontId="63" fillId="29" borderId="20" xfId="132" applyFont="1" applyFill="1" applyBorder="1" applyAlignment="1">
      <alignment horizontal="center" vertical="center" wrapText="1"/>
    </xf>
    <xf numFmtId="0" fontId="46" fillId="41" borderId="11" xfId="132" applyFont="1" applyFill="1" applyBorder="1" applyAlignment="1">
      <alignment horizontal="left" vertical="center" wrapText="1"/>
    </xf>
    <xf numFmtId="0" fontId="46" fillId="41" borderId="15" xfId="132" applyFont="1" applyFill="1" applyBorder="1" applyAlignment="1">
      <alignment horizontal="left" vertical="center" wrapText="1"/>
    </xf>
    <xf numFmtId="0" fontId="46" fillId="41" borderId="22" xfId="132" applyFont="1" applyFill="1" applyBorder="1" applyAlignment="1">
      <alignment horizontal="left" vertical="center" wrapText="1"/>
    </xf>
    <xf numFmtId="0" fontId="63" fillId="0" borderId="11" xfId="132" applyFont="1" applyBorder="1" applyAlignment="1">
      <alignment horizontal="justify" vertical="center" wrapText="1"/>
    </xf>
    <xf numFmtId="0" fontId="63" fillId="0" borderId="15" xfId="132" applyFont="1" applyBorder="1" applyAlignment="1">
      <alignment horizontal="justify" vertical="center" wrapText="1"/>
    </xf>
    <xf numFmtId="0" fontId="63" fillId="0" borderId="56" xfId="132" applyFont="1" applyBorder="1" applyAlignment="1">
      <alignment horizontal="justify" vertical="center" wrapText="1"/>
    </xf>
    <xf numFmtId="0" fontId="76" fillId="42" borderId="11" xfId="132" applyFont="1" applyFill="1" applyBorder="1" applyAlignment="1">
      <alignment horizontal="left" vertical="center" wrapText="1"/>
    </xf>
    <xf numFmtId="0" fontId="76" fillId="42" borderId="15" xfId="132" applyFont="1" applyFill="1" applyBorder="1" applyAlignment="1">
      <alignment horizontal="left" vertical="center" wrapText="1"/>
    </xf>
    <xf numFmtId="0" fontId="76" fillId="42" borderId="22" xfId="132" applyFont="1" applyFill="1" applyBorder="1" applyAlignment="1">
      <alignment horizontal="left" vertical="center" wrapText="1"/>
    </xf>
    <xf numFmtId="9" fontId="63" fillId="0" borderId="11" xfId="145" applyFont="1" applyBorder="1" applyAlignment="1">
      <alignment horizontal="center" vertical="center" wrapText="1"/>
    </xf>
    <xf numFmtId="9" fontId="63" fillId="0" borderId="15" xfId="145" applyFont="1" applyBorder="1" applyAlignment="1">
      <alignment horizontal="center" vertical="center" wrapText="1"/>
    </xf>
    <xf numFmtId="9" fontId="63" fillId="0" borderId="56" xfId="145" applyFont="1" applyBorder="1" applyAlignment="1">
      <alignment horizontal="center" vertical="center" wrapText="1"/>
    </xf>
    <xf numFmtId="0" fontId="76" fillId="41" borderId="11" xfId="132" applyFont="1" applyFill="1" applyBorder="1" applyAlignment="1">
      <alignment horizontal="center" vertical="center" wrapText="1"/>
    </xf>
    <xf numFmtId="0" fontId="76" fillId="41" borderId="15" xfId="132" applyFont="1" applyFill="1" applyBorder="1" applyAlignment="1">
      <alignment horizontal="center" vertical="center" wrapText="1"/>
    </xf>
    <xf numFmtId="0" fontId="76" fillId="41" borderId="56" xfId="132" applyFont="1" applyFill="1" applyBorder="1" applyAlignment="1">
      <alignment horizontal="center" vertical="center" wrapText="1"/>
    </xf>
    <xf numFmtId="0" fontId="63" fillId="32" borderId="11" xfId="132" applyFont="1" applyFill="1" applyBorder="1" applyAlignment="1">
      <alignment horizontal="center" vertical="center" wrapText="1"/>
    </xf>
    <xf numFmtId="0" fontId="63" fillId="32" borderId="15" xfId="132" applyFont="1" applyFill="1" applyBorder="1" applyAlignment="1">
      <alignment horizontal="center" vertical="center" wrapText="1"/>
    </xf>
    <xf numFmtId="0" fontId="63" fillId="32" borderId="22" xfId="132" applyFont="1" applyFill="1" applyBorder="1" applyAlignment="1">
      <alignment horizontal="center" vertical="center" wrapText="1"/>
    </xf>
    <xf numFmtId="0" fontId="63" fillId="0" borderId="42" xfId="132" applyFont="1" applyBorder="1" applyAlignment="1">
      <alignment horizontal="justify" vertical="center" wrapText="1"/>
    </xf>
    <xf numFmtId="0" fontId="63" fillId="0" borderId="60" xfId="132" applyFont="1" applyBorder="1" applyAlignment="1">
      <alignment horizontal="center" vertical="center" wrapText="1"/>
    </xf>
    <xf numFmtId="0" fontId="63" fillId="0" borderId="20" xfId="132" applyFont="1" applyBorder="1" applyAlignment="1">
      <alignment horizontal="center" vertical="center" wrapText="1"/>
    </xf>
    <xf numFmtId="0" fontId="63" fillId="0" borderId="22" xfId="132" applyFont="1" applyBorder="1" applyAlignment="1">
      <alignment horizontal="justify" vertical="center" wrapText="1"/>
    </xf>
    <xf numFmtId="0" fontId="63" fillId="0" borderId="10" xfId="132" applyFont="1" applyBorder="1"/>
    <xf numFmtId="0" fontId="76" fillId="41" borderId="42" xfId="132" applyFont="1" applyFill="1" applyBorder="1" applyAlignment="1">
      <alignment horizontal="center" vertical="center" wrapText="1"/>
    </xf>
    <xf numFmtId="0" fontId="78" fillId="0" borderId="44" xfId="132" applyFont="1" applyBorder="1" applyAlignment="1">
      <alignment horizontal="center" vertical="center" wrapText="1"/>
    </xf>
    <xf numFmtId="0" fontId="79" fillId="0" borderId="47" xfId="132" applyFont="1" applyBorder="1" applyAlignment="1">
      <alignment horizontal="center" vertical="center" wrapText="1"/>
    </xf>
    <xf numFmtId="0" fontId="79" fillId="0" borderId="45" xfId="132" applyFont="1" applyBorder="1" applyAlignment="1">
      <alignment horizontal="center" vertical="center" wrapText="1"/>
    </xf>
    <xf numFmtId="0" fontId="8" fillId="0" borderId="44" xfId="94" applyFont="1" applyBorder="1" applyAlignment="1">
      <alignment horizontal="left" vertical="center" wrapText="1"/>
    </xf>
    <xf numFmtId="0" fontId="8" fillId="0" borderId="47" xfId="94" applyFont="1" applyBorder="1" applyAlignment="1">
      <alignment horizontal="left" vertical="center" wrapText="1"/>
    </xf>
    <xf numFmtId="0" fontId="8" fillId="0" borderId="45" xfId="94" applyFont="1" applyBorder="1" applyAlignment="1">
      <alignment horizontal="left" vertical="center" wrapText="1"/>
    </xf>
    <xf numFmtId="0" fontId="80" fillId="29" borderId="39" xfId="132" applyFont="1" applyFill="1" applyBorder="1" applyAlignment="1">
      <alignment horizontal="center" vertical="center" wrapText="1"/>
    </xf>
    <xf numFmtId="0" fontId="80" fillId="29" borderId="40" xfId="132" applyFont="1" applyFill="1" applyBorder="1" applyAlignment="1">
      <alignment horizontal="center" vertical="center" wrapText="1"/>
    </xf>
    <xf numFmtId="0" fontId="80" fillId="29" borderId="41" xfId="132" applyFont="1" applyFill="1" applyBorder="1" applyAlignment="1">
      <alignment horizontal="center" vertical="center" wrapText="1"/>
    </xf>
    <xf numFmtId="0" fontId="76" fillId="41" borderId="39" xfId="132" applyFont="1" applyFill="1" applyBorder="1" applyAlignment="1">
      <alignment horizontal="center" vertical="center" wrapText="1"/>
    </xf>
    <xf numFmtId="0" fontId="76" fillId="41" borderId="41" xfId="132" applyFont="1" applyFill="1" applyBorder="1" applyAlignment="1">
      <alignment horizontal="center" vertical="center" wrapText="1"/>
    </xf>
    <xf numFmtId="0" fontId="76" fillId="41" borderId="50" xfId="132" applyFont="1" applyFill="1" applyBorder="1" applyAlignment="1">
      <alignment horizontal="center" vertical="center" wrapText="1"/>
    </xf>
    <xf numFmtId="0" fontId="76" fillId="41" borderId="51" xfId="132" applyFont="1" applyFill="1" applyBorder="1" applyAlignment="1">
      <alignment horizontal="center" vertical="center" wrapText="1"/>
    </xf>
    <xf numFmtId="0" fontId="76" fillId="41" borderId="61" xfId="132" applyFont="1" applyFill="1" applyBorder="1" applyAlignment="1">
      <alignment horizontal="center" vertical="center" wrapText="1"/>
    </xf>
    <xf numFmtId="0" fontId="76" fillId="41" borderId="21" xfId="132" applyFont="1" applyFill="1" applyBorder="1" applyAlignment="1">
      <alignment horizontal="center" vertical="center" wrapText="1"/>
    </xf>
    <xf numFmtId="0" fontId="76" fillId="41" borderId="14" xfId="132" applyFont="1" applyFill="1" applyBorder="1" applyAlignment="1">
      <alignment horizontal="center" vertical="center" wrapText="1"/>
    </xf>
    <xf numFmtId="0" fontId="76" fillId="41" borderId="62" xfId="132" applyFont="1" applyFill="1" applyBorder="1" applyAlignment="1">
      <alignment horizontal="center" vertical="center" wrapText="1"/>
    </xf>
    <xf numFmtId="0" fontId="62" fillId="31" borderId="10" xfId="80" applyFont="1" applyFill="1" applyBorder="1" applyAlignment="1">
      <alignment horizontal="left" vertical="top" wrapText="1"/>
    </xf>
    <xf numFmtId="0" fontId="29" fillId="26" borderId="11" xfId="80" applyFont="1" applyFill="1" applyBorder="1" applyAlignment="1">
      <alignment horizontal="center" vertical="center" wrapText="1"/>
    </xf>
    <xf numFmtId="0" fontId="29" fillId="26" borderId="15" xfId="80" applyFont="1" applyFill="1" applyBorder="1" applyAlignment="1">
      <alignment horizontal="center" vertical="center" wrapText="1"/>
    </xf>
    <xf numFmtId="0" fontId="29" fillId="26" borderId="22" xfId="80" applyFont="1" applyFill="1" applyBorder="1" applyAlignment="1">
      <alignment horizontal="center" vertical="center" wrapText="1"/>
    </xf>
    <xf numFmtId="0" fontId="75" fillId="28" borderId="10" xfId="81" applyNumberFormat="1" applyFont="1" applyFill="1" applyBorder="1" applyAlignment="1">
      <alignment horizontal="center" vertical="center" wrapText="1"/>
    </xf>
    <xf numFmtId="0" fontId="74" fillId="40" borderId="0" xfId="0" applyFont="1" applyFill="1" applyBorder="1" applyAlignment="1">
      <alignment horizontal="center" vertical="center" wrapText="1"/>
    </xf>
    <xf numFmtId="0" fontId="52" fillId="40" borderId="0" xfId="0" applyFont="1" applyFill="1" applyBorder="1" applyAlignment="1">
      <alignment horizontal="center" vertical="center" wrapText="1"/>
    </xf>
    <xf numFmtId="0" fontId="33" fillId="24" borderId="14" xfId="0" applyFont="1" applyFill="1" applyBorder="1" applyAlignment="1">
      <alignment horizontal="center" vertical="center" wrapText="1" readingOrder="1"/>
    </xf>
    <xf numFmtId="0" fontId="53" fillId="24" borderId="14" xfId="0" applyFont="1" applyFill="1" applyBorder="1" applyAlignment="1">
      <alignment horizontal="center" vertical="center" wrapText="1" readingOrder="1"/>
    </xf>
    <xf numFmtId="0" fontId="9" fillId="25" borderId="68" xfId="0" applyFont="1" applyFill="1" applyBorder="1" applyAlignment="1">
      <alignment horizontal="center"/>
    </xf>
    <xf numFmtId="0" fontId="9" fillId="25" borderId="18" xfId="0" applyFont="1" applyFill="1" applyBorder="1" applyAlignment="1">
      <alignment horizontal="center"/>
    </xf>
    <xf numFmtId="0" fontId="29" fillId="25" borderId="19" xfId="0" applyFont="1" applyFill="1" applyBorder="1" applyAlignment="1">
      <alignment horizontal="center" vertical="center"/>
    </xf>
    <xf numFmtId="0" fontId="29" fillId="25" borderId="0" xfId="0" applyFont="1" applyFill="1" applyBorder="1" applyAlignment="1">
      <alignment horizontal="center" vertical="center"/>
    </xf>
    <xf numFmtId="0" fontId="29" fillId="25" borderId="59" xfId="0" applyFont="1" applyFill="1" applyBorder="1" applyAlignment="1">
      <alignment horizontal="center" vertical="center"/>
    </xf>
    <xf numFmtId="0" fontId="29" fillId="25" borderId="21" xfId="0" applyFont="1" applyFill="1" applyBorder="1" applyAlignment="1">
      <alignment horizontal="center" vertical="center"/>
    </xf>
    <xf numFmtId="0" fontId="29" fillId="25" borderId="14" xfId="0" applyFont="1" applyFill="1" applyBorder="1" applyAlignment="1">
      <alignment horizontal="center" vertical="center"/>
    </xf>
    <xf numFmtId="0" fontId="29" fillId="25" borderId="20" xfId="0" applyFont="1" applyFill="1" applyBorder="1" applyAlignment="1">
      <alignment horizontal="center" vertical="center"/>
    </xf>
    <xf numFmtId="0" fontId="8" fillId="0" borderId="80" xfId="0" applyFont="1" applyBorder="1" applyAlignment="1">
      <alignment horizontal="left" vertical="center" wrapText="1"/>
    </xf>
    <xf numFmtId="0" fontId="8" fillId="0" borderId="81" xfId="0" applyFont="1" applyBorder="1" applyAlignment="1">
      <alignment horizontal="left" vertical="center" wrapText="1"/>
    </xf>
    <xf numFmtId="0" fontId="8" fillId="0" borderId="21" xfId="0" applyFont="1" applyBorder="1" applyAlignment="1">
      <alignment horizontal="left" vertical="center" wrapText="1"/>
    </xf>
    <xf numFmtId="0" fontId="8" fillId="0" borderId="20" xfId="0" applyFont="1" applyBorder="1" applyAlignment="1">
      <alignment horizontal="left" vertical="center" wrapText="1"/>
    </xf>
    <xf numFmtId="0" fontId="8" fillId="0" borderId="69" xfId="0" applyFont="1" applyBorder="1" applyAlignment="1">
      <alignment horizontal="left" vertical="center" wrapText="1"/>
    </xf>
    <xf numFmtId="0" fontId="8" fillId="0" borderId="22" xfId="0" applyFont="1" applyBorder="1" applyAlignment="1">
      <alignment horizontal="left" vertical="center" wrapText="1"/>
    </xf>
    <xf numFmtId="0" fontId="92" fillId="0" borderId="82" xfId="218" applyFont="1" applyBorder="1" applyAlignment="1">
      <alignment horizontal="center" vertical="center" wrapText="1" readingOrder="1"/>
    </xf>
    <xf numFmtId="0" fontId="92" fillId="0" borderId="83" xfId="218" applyFont="1" applyBorder="1" applyAlignment="1">
      <alignment horizontal="center" vertical="center" wrapText="1" readingOrder="1"/>
    </xf>
    <xf numFmtId="0" fontId="92" fillId="0" borderId="84" xfId="218" applyFont="1" applyBorder="1" applyAlignment="1">
      <alignment horizontal="center" vertical="center" wrapText="1" readingOrder="1"/>
    </xf>
  </cellXfs>
  <cellStyles count="220">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Hipervínculo" xfId="32" builtinId="8"/>
    <cellStyle name="Hipervínculo 2" xfId="33"/>
    <cellStyle name="Incorrecto 2" xfId="34"/>
    <cellStyle name="Millares" xfId="35" builtinId="3"/>
    <cellStyle name="Millares 2" xfId="36"/>
    <cellStyle name="Millares 2 2" xfId="37"/>
    <cellStyle name="Millares 2 3" xfId="38"/>
    <cellStyle name="Millares 2 4" xfId="157"/>
    <cellStyle name="Millares 3" xfId="39"/>
    <cellStyle name="Millares 3 10" xfId="40"/>
    <cellStyle name="Millares 3 10 2" xfId="159"/>
    <cellStyle name="Millares 3 11" xfId="41"/>
    <cellStyle name="Millares 3 11 2" xfId="160"/>
    <cellStyle name="Millares 3 12" xfId="42"/>
    <cellStyle name="Millares 3 12 2" xfId="161"/>
    <cellStyle name="Millares 3 13" xfId="43"/>
    <cellStyle name="Millares 3 13 2" xfId="162"/>
    <cellStyle name="Millares 3 14" xfId="44"/>
    <cellStyle name="Millares 3 14 2" xfId="163"/>
    <cellStyle name="Millares 3 15" xfId="45"/>
    <cellStyle name="Millares 3 15 2" xfId="164"/>
    <cellStyle name="Millares 3 16" xfId="46"/>
    <cellStyle name="Millares 3 16 2" xfId="165"/>
    <cellStyle name="Millares 3 17" xfId="158"/>
    <cellStyle name="Millares 3 2" xfId="47"/>
    <cellStyle name="Millares 3 2 2" xfId="166"/>
    <cellStyle name="Millares 3 3" xfId="48"/>
    <cellStyle name="Millares 3 3 2" xfId="167"/>
    <cellStyle name="Millares 3 4" xfId="49"/>
    <cellStyle name="Millares 3 4 2" xfId="168"/>
    <cellStyle name="Millares 3 5" xfId="50"/>
    <cellStyle name="Millares 3 5 2" xfId="169"/>
    <cellStyle name="Millares 3 6" xfId="51"/>
    <cellStyle name="Millares 3 6 2" xfId="170"/>
    <cellStyle name="Millares 3 7" xfId="52"/>
    <cellStyle name="Millares 3 7 2" xfId="171"/>
    <cellStyle name="Millares 3 8" xfId="53"/>
    <cellStyle name="Millares 3 8 2" xfId="172"/>
    <cellStyle name="Millares 3 9" xfId="54"/>
    <cellStyle name="Millares 3 9 2" xfId="173"/>
    <cellStyle name="Millares 4" xfId="55"/>
    <cellStyle name="Millares 4 2" xfId="174"/>
    <cellStyle name="Millares 5" xfId="56"/>
    <cellStyle name="Millares 5 2" xfId="175"/>
    <cellStyle name="Millares 6" xfId="156"/>
    <cellStyle name="Moneda 2" xfId="57"/>
    <cellStyle name="Moneda 2 2" xfId="58"/>
    <cellStyle name="Moneda 2 2 2" xfId="176"/>
    <cellStyle name="Moneda 3" xfId="59"/>
    <cellStyle name="Moneda 3 10" xfId="60"/>
    <cellStyle name="Moneda 3 11" xfId="61"/>
    <cellStyle name="Moneda 3 12" xfId="62"/>
    <cellStyle name="Moneda 3 13" xfId="63"/>
    <cellStyle name="Moneda 3 14" xfId="64"/>
    <cellStyle name="Moneda 3 15" xfId="65"/>
    <cellStyle name="Moneda 3 2" xfId="66"/>
    <cellStyle name="Moneda 3 3" xfId="67"/>
    <cellStyle name="Moneda 3 4" xfId="68"/>
    <cellStyle name="Moneda 3 5" xfId="69"/>
    <cellStyle name="Moneda 3 6" xfId="70"/>
    <cellStyle name="Moneda 3 7" xfId="71"/>
    <cellStyle name="Moneda 3 8" xfId="72"/>
    <cellStyle name="Moneda 3 9" xfId="73"/>
    <cellStyle name="Moneda 4" xfId="74"/>
    <cellStyle name="Moneda 5" xfId="75"/>
    <cellStyle name="Neutral 2" xfId="76"/>
    <cellStyle name="Normal" xfId="0" builtinId="0"/>
    <cellStyle name="Normal 10" xfId="77"/>
    <cellStyle name="Normal 10 2" xfId="177"/>
    <cellStyle name="Normal 11" xfId="78"/>
    <cellStyle name="Normal 12" xfId="79"/>
    <cellStyle name="Normal 12 2" xfId="178"/>
    <cellStyle name="Normal 13" xfId="154"/>
    <cellStyle name="Normal 14" xfId="216"/>
    <cellStyle name="Normal 15" xfId="218"/>
    <cellStyle name="Normal 16" xfId="219"/>
    <cellStyle name="Normal 2" xfId="80"/>
    <cellStyle name="Normal 2 2" xfId="81"/>
    <cellStyle name="Normal 2 3" xfId="82"/>
    <cellStyle name="Normal 3" xfId="83"/>
    <cellStyle name="Normal 3 10" xfId="84"/>
    <cellStyle name="Normal 3 10 2" xfId="180"/>
    <cellStyle name="Normal 3 11" xfId="85"/>
    <cellStyle name="Normal 3 11 2" xfId="181"/>
    <cellStyle name="Normal 3 12" xfId="86"/>
    <cellStyle name="Normal 3 12 2" xfId="182"/>
    <cellStyle name="Normal 3 13" xfId="87"/>
    <cellStyle name="Normal 3 13 2" xfId="183"/>
    <cellStyle name="Normal 3 14" xfId="88"/>
    <cellStyle name="Normal 3 14 2" xfId="184"/>
    <cellStyle name="Normal 3 15" xfId="89"/>
    <cellStyle name="Normal 3 15 2" xfId="185"/>
    <cellStyle name="Normal 3 16" xfId="90"/>
    <cellStyle name="Normal 3 16 2" xfId="186"/>
    <cellStyle name="Normal 3 17" xfId="91"/>
    <cellStyle name="Normal 3 17 2" xfId="187"/>
    <cellStyle name="Normal 3 18" xfId="92"/>
    <cellStyle name="Normal 3 18 2" xfId="188"/>
    <cellStyle name="Normal 3 19" xfId="179"/>
    <cellStyle name="Normal 3 2" xfId="93"/>
    <cellStyle name="Normal 3 2 10" xfId="94"/>
    <cellStyle name="Normal 3 2 11" xfId="95"/>
    <cellStyle name="Normal 3 2 12" xfId="96"/>
    <cellStyle name="Normal 3 2 13" xfId="97"/>
    <cellStyle name="Normal 3 2 14" xfId="98"/>
    <cellStyle name="Normal 3 2 15" xfId="99"/>
    <cellStyle name="Normal 3 2 16" xfId="189"/>
    <cellStyle name="Normal 3 2 2" xfId="100"/>
    <cellStyle name="Normal 3 2 3" xfId="101"/>
    <cellStyle name="Normal 3 2 4" xfId="102"/>
    <cellStyle name="Normal 3 2 5" xfId="103"/>
    <cellStyle name="Normal 3 2 6" xfId="104"/>
    <cellStyle name="Normal 3 2 7" xfId="105"/>
    <cellStyle name="Normal 3 2 8" xfId="106"/>
    <cellStyle name="Normal 3 2 9" xfId="107"/>
    <cellStyle name="Normal 3 3" xfId="108"/>
    <cellStyle name="Normal 3 4" xfId="109"/>
    <cellStyle name="Normal 3 5" xfId="110"/>
    <cellStyle name="Normal 3 6" xfId="111"/>
    <cellStyle name="Normal 3 6 2" xfId="190"/>
    <cellStyle name="Normal 3 7" xfId="112"/>
    <cellStyle name="Normal 3 7 2" xfId="191"/>
    <cellStyle name="Normal 3 8" xfId="113"/>
    <cellStyle name="Normal 3 8 2" xfId="192"/>
    <cellStyle name="Normal 3 9" xfId="114"/>
    <cellStyle name="Normal 3 9 2" xfId="193"/>
    <cellStyle name="Normal 4" xfId="115"/>
    <cellStyle name="Normal 4 10" xfId="116"/>
    <cellStyle name="Normal 4 10 2" xfId="195"/>
    <cellStyle name="Normal 4 11" xfId="117"/>
    <cellStyle name="Normal 4 11 2" xfId="196"/>
    <cellStyle name="Normal 4 12" xfId="118"/>
    <cellStyle name="Normal 4 12 2" xfId="197"/>
    <cellStyle name="Normal 4 13" xfId="119"/>
    <cellStyle name="Normal 4 13 2" xfId="198"/>
    <cellStyle name="Normal 4 14" xfId="120"/>
    <cellStyle name="Normal 4 14 2" xfId="199"/>
    <cellStyle name="Normal 4 15" xfId="121"/>
    <cellStyle name="Normal 4 15 2" xfId="200"/>
    <cellStyle name="Normal 4 16" xfId="194"/>
    <cellStyle name="Normal 4 2" xfId="122"/>
    <cellStyle name="Normal 4 2 2" xfId="201"/>
    <cellStyle name="Normal 4 3" xfId="123"/>
    <cellStyle name="Normal 4 3 2" xfId="202"/>
    <cellStyle name="Normal 4 4" xfId="124"/>
    <cellStyle name="Normal 4 4 2" xfId="203"/>
    <cellStyle name="Normal 4 5" xfId="125"/>
    <cellStyle name="Normal 4 5 2" xfId="204"/>
    <cellStyle name="Normal 4 6" xfId="126"/>
    <cellStyle name="Normal 4 6 2" xfId="205"/>
    <cellStyle name="Normal 4 7" xfId="127"/>
    <cellStyle name="Normal 4 7 2" xfId="206"/>
    <cellStyle name="Normal 4 8" xfId="128"/>
    <cellStyle name="Normal 4 8 2" xfId="207"/>
    <cellStyle name="Normal 4 9" xfId="129"/>
    <cellStyle name="Normal 4 9 2" xfId="208"/>
    <cellStyle name="Normal 5" xfId="130"/>
    <cellStyle name="Normal 5 2" xfId="209"/>
    <cellStyle name="Normal 6" xfId="131"/>
    <cellStyle name="Normal 7" xfId="132"/>
    <cellStyle name="Normal 7 2" xfId="210"/>
    <cellStyle name="Normal 8" xfId="133"/>
    <cellStyle name="Normal 8 2" xfId="211"/>
    <cellStyle name="Normal 9" xfId="134"/>
    <cellStyle name="Notas 2" xfId="135"/>
    <cellStyle name="Porcentaje" xfId="136" builtinId="5"/>
    <cellStyle name="Porcentaje 2" xfId="137"/>
    <cellStyle name="Porcentaje 3" xfId="138"/>
    <cellStyle name="Porcentaje 3 2" xfId="212"/>
    <cellStyle name="Porcentaje 4" xfId="139"/>
    <cellStyle name="Porcentaje 5" xfId="140"/>
    <cellStyle name="Porcentaje 5 2" xfId="213"/>
    <cellStyle name="Porcentaje 6" xfId="141"/>
    <cellStyle name="Porcentaje 6 2" xfId="214"/>
    <cellStyle name="Porcentaje 7" xfId="155"/>
    <cellStyle name="Porcentaje 8" xfId="217"/>
    <cellStyle name="Porcentual 2" xfId="142"/>
    <cellStyle name="Porcentual 2 2" xfId="143"/>
    <cellStyle name="Porcentual 3" xfId="144"/>
    <cellStyle name="Porcentual 4" xfId="145"/>
    <cellStyle name="Porcentual 4 2" xfId="215"/>
    <cellStyle name="Salida 2" xfId="146"/>
    <cellStyle name="Texto de advertencia 2" xfId="147"/>
    <cellStyle name="Texto explicativo 2" xfId="148"/>
    <cellStyle name="Título 1 2" xfId="149"/>
    <cellStyle name="Título 2 2" xfId="150"/>
    <cellStyle name="Título 3 2" xfId="151"/>
    <cellStyle name="Título 4" xfId="152"/>
    <cellStyle name="Total 2" xfId="153"/>
  </cellStyles>
  <dxfs count="95">
    <dxf>
      <font>
        <condense val="0"/>
        <extend val="0"/>
        <color indexed="53"/>
      </font>
    </dxf>
    <dxf>
      <font>
        <condense val="0"/>
        <extend val="0"/>
        <color indexed="17"/>
      </font>
    </dxf>
    <dxf>
      <font>
        <condense val="0"/>
        <extend val="0"/>
        <color indexed="10"/>
      </font>
    </dxf>
    <dxf>
      <font>
        <color auto="1"/>
      </font>
      <fill>
        <patternFill>
          <bgColor rgb="FFFF0000"/>
        </patternFill>
      </fill>
    </dxf>
    <dxf>
      <fill>
        <patternFill>
          <bgColor rgb="FFFFFF00"/>
        </patternFill>
      </fill>
    </dxf>
    <dxf>
      <fill>
        <patternFill>
          <bgColor rgb="FF92D050"/>
        </patternFill>
      </fill>
    </dxf>
    <dxf>
      <font>
        <color auto="1"/>
      </font>
      <fill>
        <patternFill>
          <bgColor rgb="FFFF0000"/>
        </patternFill>
      </fill>
    </dxf>
    <dxf>
      <fill>
        <patternFill>
          <bgColor rgb="FFFFFF00"/>
        </patternFill>
      </fill>
    </dxf>
    <dxf>
      <fill>
        <patternFill>
          <bgColor rgb="FF92D050"/>
        </patternFill>
      </fill>
    </dxf>
    <dxf>
      <font>
        <color auto="1"/>
      </font>
      <fill>
        <patternFill>
          <bgColor rgb="FFFF0000"/>
        </patternFill>
      </fill>
    </dxf>
    <dxf>
      <fill>
        <patternFill>
          <bgColor rgb="FFFFFF00"/>
        </patternFill>
      </fill>
    </dxf>
    <dxf>
      <fill>
        <patternFill>
          <bgColor rgb="FF92D050"/>
        </patternFill>
      </fill>
    </dxf>
    <dxf>
      <font>
        <color auto="1"/>
      </font>
      <fill>
        <patternFill>
          <bgColor rgb="FFFF0000"/>
        </patternFill>
      </fill>
    </dxf>
    <dxf>
      <fill>
        <patternFill>
          <bgColor rgb="FFFFFF00"/>
        </patternFill>
      </fill>
    </dxf>
    <dxf>
      <fill>
        <patternFill>
          <bgColor rgb="FF92D050"/>
        </patternFill>
      </fill>
    </dxf>
    <dxf>
      <font>
        <color auto="1"/>
      </font>
      <fill>
        <patternFill>
          <bgColor rgb="FFFF0000"/>
        </patternFill>
      </fill>
    </dxf>
    <dxf>
      <fill>
        <patternFill>
          <bgColor rgb="FFFFFF00"/>
        </patternFill>
      </fill>
    </dxf>
    <dxf>
      <fill>
        <patternFill>
          <bgColor rgb="FF92D050"/>
        </patternFill>
      </fill>
    </dxf>
    <dxf>
      <font>
        <color auto="1"/>
      </font>
      <fill>
        <patternFill>
          <bgColor rgb="FFFF0000"/>
        </patternFill>
      </fill>
    </dxf>
    <dxf>
      <fill>
        <patternFill>
          <bgColor rgb="FFFFFF00"/>
        </patternFill>
      </fill>
    </dxf>
    <dxf>
      <fill>
        <patternFill>
          <bgColor rgb="FF92D050"/>
        </patternFill>
      </fill>
    </dxf>
    <dxf>
      <font>
        <color auto="1"/>
      </font>
      <fill>
        <patternFill>
          <bgColor rgb="FFFF0000"/>
        </patternFill>
      </fill>
    </dxf>
    <dxf>
      <fill>
        <patternFill>
          <bgColor rgb="FFFFFF00"/>
        </patternFill>
      </fill>
    </dxf>
    <dxf>
      <fill>
        <patternFill>
          <bgColor rgb="FF92D050"/>
        </patternFill>
      </fill>
    </dxf>
    <dxf>
      <fill>
        <patternFill>
          <bgColor theme="6" tint="-0.499984740745262"/>
        </patternFill>
      </fill>
    </dxf>
    <dxf>
      <fill>
        <patternFill>
          <bgColor theme="6" tint="-0.499984740745262"/>
        </patternFill>
      </fill>
    </dxf>
    <dxf>
      <fill>
        <patternFill>
          <bgColor rgb="FF00B050"/>
        </patternFill>
      </fill>
    </dxf>
    <dxf>
      <fill>
        <patternFill>
          <bgColor rgb="FFFFFF00"/>
        </patternFill>
      </fill>
    </dxf>
    <dxf>
      <fill>
        <patternFill>
          <bgColor rgb="FFFF0000"/>
        </patternFill>
      </fill>
    </dxf>
    <dxf>
      <fill>
        <patternFill>
          <bgColor theme="6" tint="-0.499984740745262"/>
        </patternFill>
      </fill>
    </dxf>
    <dxf>
      <fill>
        <patternFill>
          <bgColor theme="6" tint="-0.499984740745262"/>
        </patternFill>
      </fill>
    </dxf>
    <dxf>
      <fill>
        <patternFill>
          <bgColor theme="6" tint="-0.499984740745262"/>
        </patternFill>
      </fill>
    </dxf>
    <dxf>
      <fill>
        <patternFill>
          <bgColor rgb="FF00B050"/>
        </patternFill>
      </fill>
    </dxf>
    <dxf>
      <fill>
        <patternFill>
          <bgColor rgb="FFFFFF00"/>
        </patternFill>
      </fill>
    </dxf>
    <dxf>
      <fill>
        <patternFill>
          <bgColor rgb="FFFF0000"/>
        </patternFill>
      </fill>
    </dxf>
    <dxf>
      <alignment horizontal="center" readingOrder="0"/>
    </dxf>
    <dxf>
      <numFmt numFmtId="13" formatCode="0%"/>
    </dxf>
    <dxf>
      <numFmt numFmtId="13" formatCode="0%"/>
    </dxf>
    <dxf>
      <numFmt numFmtId="13" formatCode="0%"/>
    </dxf>
    <dxf>
      <numFmt numFmtId="13" formatCode="0%"/>
    </dxf>
    <dxf>
      <alignment vertical="top" readingOrder="0"/>
    </dxf>
    <dxf>
      <alignment vertical="top" readingOrder="0"/>
    </dxf>
    <dxf>
      <alignment vertical="top"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4" formatCode="0.00%"/>
    </dxf>
    <dxf>
      <fill>
        <patternFill>
          <bgColor theme="6" tint="-0.499984740745262"/>
        </patternFill>
      </fill>
    </dxf>
    <dxf>
      <fill>
        <patternFill>
          <bgColor rgb="FFFF0000"/>
        </patternFill>
      </fill>
    </dxf>
    <dxf>
      <fill>
        <patternFill>
          <bgColor rgb="FFFFFF00"/>
        </patternFill>
      </fill>
    </dxf>
    <dxf>
      <fill>
        <patternFill>
          <bgColor rgb="FF00B050"/>
        </patternFill>
      </fill>
    </dxf>
    <dxf>
      <numFmt numFmtId="14" formatCode="0.00%"/>
    </dxf>
    <dxf>
      <fill>
        <patternFill>
          <bgColor theme="6" tint="-0.499984740745262"/>
        </patternFill>
      </fill>
    </dxf>
    <dxf>
      <fill>
        <patternFill>
          <bgColor rgb="FFFF0000"/>
        </patternFill>
      </fill>
    </dxf>
    <dxf>
      <fill>
        <patternFill>
          <bgColor rgb="FFFFFF00"/>
        </patternFill>
      </fill>
    </dxf>
    <dxf>
      <fill>
        <patternFill>
          <bgColor rgb="FF00B050"/>
        </patternFill>
      </fill>
    </dxf>
    <dxf>
      <numFmt numFmtId="14" formatCode="0.00%"/>
    </dxf>
    <dxf>
      <numFmt numFmtId="14" formatCode="0.00%"/>
    </dxf>
    <dxf>
      <alignment vertical="center" readingOrder="0"/>
    </dxf>
    <dxf>
      <fill>
        <patternFill>
          <bgColor theme="6" tint="-0.499984740745262"/>
        </patternFill>
      </fill>
    </dxf>
    <dxf>
      <fill>
        <patternFill>
          <bgColor rgb="FFFF0000"/>
        </patternFill>
      </fill>
    </dxf>
    <dxf>
      <fill>
        <patternFill>
          <bgColor rgb="FFFFFF00"/>
        </patternFill>
      </fill>
    </dxf>
    <dxf>
      <fill>
        <patternFill>
          <bgColor rgb="FF00B050"/>
        </patternFill>
      </fill>
    </dxf>
    <dxf>
      <fill>
        <patternFill>
          <bgColor theme="6" tint="-0.499984740745262"/>
        </patternFill>
      </fill>
    </dxf>
    <dxf>
      <fill>
        <patternFill>
          <bgColor rgb="FFFF0000"/>
        </patternFill>
      </fill>
    </dxf>
    <dxf>
      <fill>
        <patternFill>
          <bgColor rgb="FFFFFF00"/>
        </patternFill>
      </fill>
    </dxf>
    <dxf>
      <fill>
        <patternFill>
          <bgColor rgb="FF00B050"/>
        </patternFill>
      </fill>
    </dxf>
    <dxf>
      <fill>
        <patternFill>
          <bgColor theme="6" tint="-0.499984740745262"/>
        </patternFill>
      </fill>
    </dxf>
    <dxf>
      <font>
        <color auto="1"/>
      </font>
      <fill>
        <patternFill>
          <bgColor rgb="FFFF0000"/>
        </patternFill>
      </fill>
    </dxf>
    <dxf>
      <fill>
        <patternFill>
          <bgColor rgb="FFFFFF00"/>
        </patternFill>
      </fill>
    </dxf>
    <dxf>
      <fill>
        <patternFill>
          <bgColor rgb="FF92D050"/>
        </patternFill>
      </fill>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92D050"/>
          <bgColor rgb="FF92D050"/>
        </patternFill>
      </fill>
      <border>
        <left/>
        <right/>
        <top/>
        <bottom/>
      </border>
    </dxf>
    <dxf>
      <fill>
        <patternFill patternType="solid">
          <fgColor rgb="FF4F6128"/>
          <bgColor rgb="FF4F6128"/>
        </patternFill>
      </fill>
      <border>
        <left/>
        <right/>
        <top/>
        <bottom/>
      </border>
    </dxf>
    <dxf>
      <fill>
        <patternFill>
          <bgColor theme="6" tint="-0.499984740745262"/>
        </patternFill>
      </fill>
    </dxf>
    <dxf>
      <font>
        <color auto="1"/>
      </font>
      <fill>
        <patternFill>
          <bgColor rgb="FFFF0000"/>
        </patternFill>
      </fill>
    </dxf>
    <dxf>
      <fill>
        <patternFill>
          <bgColor rgb="FFFFFF00"/>
        </patternFill>
      </fill>
    </dxf>
    <dxf>
      <fill>
        <patternFill>
          <bgColor rgb="FF92D050"/>
        </patternFill>
      </fill>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92D050"/>
          <bgColor rgb="FF92D050"/>
        </patternFill>
      </fill>
      <border>
        <left/>
        <right/>
        <top/>
        <bottom/>
      </border>
    </dxf>
    <dxf>
      <fill>
        <patternFill patternType="solid">
          <fgColor rgb="FF4F6128"/>
          <bgColor rgb="FF4F6128"/>
        </patternFill>
      </fill>
      <border>
        <left/>
        <right/>
        <top/>
        <bottom/>
      </border>
    </dxf>
    <dxf>
      <fill>
        <patternFill>
          <bgColor theme="6" tint="-0.499984740745262"/>
        </patternFill>
      </fill>
    </dxf>
    <dxf>
      <font>
        <color auto="1"/>
      </font>
      <fill>
        <patternFill>
          <bgColor rgb="FFFF0000"/>
        </patternFill>
      </fill>
    </dxf>
    <dxf>
      <fill>
        <patternFill>
          <bgColor rgb="FFFFFF00"/>
        </patternFill>
      </fill>
    </dxf>
    <dxf>
      <fill>
        <patternFill>
          <bgColor rgb="FF92D050"/>
        </patternFill>
      </fill>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92D050"/>
          <bgColor rgb="FF92D050"/>
        </patternFill>
      </fill>
      <border>
        <left/>
        <right/>
        <top/>
        <bottom/>
      </border>
    </dxf>
    <dxf>
      <fill>
        <patternFill patternType="solid">
          <fgColor rgb="FF4F6128"/>
          <bgColor rgb="FF4F6128"/>
        </patternFill>
      </fill>
      <border>
        <left/>
        <right/>
        <top/>
        <bottom/>
      </border>
    </dxf>
    <dxf>
      <fill>
        <patternFill patternType="solid">
          <fgColor rgb="FF4F6128"/>
          <bgColor rgb="FF4F6128"/>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92D050"/>
          <bgColor rgb="FF92D05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sharedStrings" Target="sharedStrings.xml"/><Relationship Id="rId21" Type="http://schemas.openxmlformats.org/officeDocument/2006/relationships/externalLink" Target="externalLinks/externalLink1.xml"/><Relationship Id="rId34" Type="http://schemas.openxmlformats.org/officeDocument/2006/relationships/pivotCacheDefinition" Target="pivotCache/pivotCacheDefinition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pivotCacheDefinition" Target="pivotCache/pivotCacheDefinition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pivotCacheDefinition" Target="pivotCache/pivotCacheDefinition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pivotCacheDefinition" Target="pivotCache/pivotCacheDefinition3.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1"/>
    </mc:Choice>
    <mc:Fallback>
      <c:style val="31"/>
    </mc:Fallback>
  </mc:AlternateContent>
  <c:chart>
    <c:title>
      <c:tx>
        <c:strRef>
          <c:f>'Promedio procesos '!$D$3:$F$3</c:f>
          <c:strCache>
            <c:ptCount val="1"/>
            <c:pt idx="0">
              <c:v>COMPORTAMIENTO INDICADORES POR PROCESO AÑO 2014  </c:v>
            </c:pt>
          </c:strCache>
        </c:strRef>
      </c:tx>
      <c:overlay val="0"/>
      <c:txPr>
        <a:bodyPr/>
        <a:lstStyle/>
        <a:p>
          <a:pPr>
            <a:defRPr sz="1800" b="1" i="0" u="none" strike="noStrike" baseline="0">
              <a:solidFill>
                <a:srgbClr val="000000"/>
              </a:solidFill>
              <a:latin typeface="Calibri"/>
              <a:ea typeface="Calibri"/>
              <a:cs typeface="Calibri"/>
            </a:defRPr>
          </a:pPr>
          <a:endParaRPr lang="es-CO"/>
        </a:p>
      </c:txPr>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5228048885386223E-2"/>
          <c:y val="0.10803347162249879"/>
          <c:w val="0.897057159263418"/>
          <c:h val="0.45029795577967863"/>
        </c:manualLayout>
      </c:layout>
      <c:bar3DChart>
        <c:barDir val="col"/>
        <c:grouping val="clustered"/>
        <c:varyColors val="0"/>
        <c:ser>
          <c:idx val="0"/>
          <c:order val="0"/>
          <c:invertIfNegative val="0"/>
          <c:cat>
            <c:strRef>
              <c:f>'Promedio procesos '!$E$6:$E$18</c:f>
              <c:strCache>
                <c:ptCount val="13"/>
                <c:pt idx="0">
                  <c:v>Adquisicion de bienes y servicios </c:v>
                </c:pt>
                <c:pt idx="1">
                  <c:v>Gestión de Recursos Financieros </c:v>
                </c:pt>
                <c:pt idx="2">
                  <c:v>Gestión de recursos fisicos </c:v>
                </c:pt>
                <c:pt idx="3">
                  <c:v>Gestión del Talento Humano</c:v>
                </c:pt>
                <c:pt idx="4">
                  <c:v>Gestión Juridica </c:v>
                </c:pt>
                <c:pt idx="5">
                  <c:v>Gestión y Administración de la Información </c:v>
                </c:pt>
                <c:pt idx="6">
                  <c:v>Atenciónal usuario</c:v>
                </c:pt>
                <c:pt idx="7">
                  <c:v>Direccionamiento Estratégico</c:v>
                </c:pt>
                <c:pt idx="8">
                  <c:v>Gestión de Comunicaciones</c:v>
                </c:pt>
                <c:pt idx="9">
                  <c:v>Sostenibilidad Financiera</c:v>
                </c:pt>
                <c:pt idx="10">
                  <c:v>Administración y Manejo del SPNN</c:v>
                </c:pt>
                <c:pt idx="11">
                  <c:v>Coordinación SINAP</c:v>
                </c:pt>
                <c:pt idx="12">
                  <c:v>Evaluación a los Sistemas de Gestión </c:v>
                </c:pt>
              </c:strCache>
            </c:strRef>
          </c:cat>
          <c:val>
            <c:numRef>
              <c:f>'Promedio procesos '!$F$6:$F$18</c:f>
              <c:numCache>
                <c:formatCode>0.00%</c:formatCode>
                <c:ptCount val="13"/>
                <c:pt idx="0">
                  <c:v>0.93500000000000005</c:v>
                </c:pt>
                <c:pt idx="1">
                  <c:v>0.97</c:v>
                </c:pt>
                <c:pt idx="2">
                  <c:v>0.94500000000000006</c:v>
                </c:pt>
                <c:pt idx="3">
                  <c:v>0.91333333333333344</c:v>
                </c:pt>
                <c:pt idx="4">
                  <c:v>0.8</c:v>
                </c:pt>
                <c:pt idx="5">
                  <c:v>0.69</c:v>
                </c:pt>
                <c:pt idx="6">
                  <c:v>0.81</c:v>
                </c:pt>
                <c:pt idx="7">
                  <c:v>0.94779999999999998</c:v>
                </c:pt>
                <c:pt idx="8">
                  <c:v>0.9555555555555556</c:v>
                </c:pt>
                <c:pt idx="9">
                  <c:v>0.91</c:v>
                </c:pt>
                <c:pt idx="10">
                  <c:v>0.68406163169584622</c:v>
                </c:pt>
                <c:pt idx="11">
                  <c:v>0.70101241830065364</c:v>
                </c:pt>
                <c:pt idx="12">
                  <c:v>0.89</c:v>
                </c:pt>
              </c:numCache>
            </c:numRef>
          </c:val>
        </c:ser>
        <c:dLbls>
          <c:showLegendKey val="0"/>
          <c:showVal val="0"/>
          <c:showCatName val="0"/>
          <c:showSerName val="0"/>
          <c:showPercent val="0"/>
          <c:showBubbleSize val="0"/>
        </c:dLbls>
        <c:gapWidth val="150"/>
        <c:shape val="box"/>
        <c:axId val="221387264"/>
        <c:axId val="133861312"/>
        <c:axId val="0"/>
      </c:bar3DChart>
      <c:catAx>
        <c:axId val="221387264"/>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33861312"/>
        <c:crosses val="autoZero"/>
        <c:auto val="1"/>
        <c:lblAlgn val="ctr"/>
        <c:lblOffset val="100"/>
        <c:noMultiLvlLbl val="0"/>
      </c:catAx>
      <c:valAx>
        <c:axId val="133861312"/>
        <c:scaling>
          <c:orientation val="minMax"/>
        </c:scaling>
        <c:delete val="0"/>
        <c:axPos val="l"/>
        <c:maj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1387264"/>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PROCESOS ESTRATÉGICOS </a:t>
            </a:r>
          </a:p>
        </c:rich>
      </c:tx>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'Promedio procesos '!$E$13:$E$15</c:f>
              <c:strCache>
                <c:ptCount val="3"/>
                <c:pt idx="0">
                  <c:v>Direccionamiento Estratégico</c:v>
                </c:pt>
                <c:pt idx="1">
                  <c:v>Gestión de Comunicaciones</c:v>
                </c:pt>
                <c:pt idx="2">
                  <c:v>Sostenibilidad Financiera</c:v>
                </c:pt>
              </c:strCache>
            </c:strRef>
          </c:cat>
          <c:val>
            <c:numRef>
              <c:f>'Promedio procesos '!$F$13:$F$15</c:f>
              <c:numCache>
                <c:formatCode>0.00%</c:formatCode>
                <c:ptCount val="3"/>
                <c:pt idx="0">
                  <c:v>0.94779999999999998</c:v>
                </c:pt>
                <c:pt idx="1">
                  <c:v>0.9555555555555556</c:v>
                </c:pt>
                <c:pt idx="2">
                  <c:v>0.91</c:v>
                </c:pt>
              </c:numCache>
            </c:numRef>
          </c:val>
        </c:ser>
        <c:dLbls>
          <c:showLegendKey val="0"/>
          <c:showVal val="0"/>
          <c:showCatName val="0"/>
          <c:showSerName val="0"/>
          <c:showPercent val="0"/>
          <c:showBubbleSize val="0"/>
        </c:dLbls>
        <c:gapWidth val="75"/>
        <c:shape val="box"/>
        <c:axId val="221388288"/>
        <c:axId val="133862464"/>
        <c:axId val="0"/>
      </c:bar3DChart>
      <c:catAx>
        <c:axId val="221388288"/>
        <c:scaling>
          <c:orientation val="minMax"/>
        </c:scaling>
        <c:delete val="0"/>
        <c:axPos val="b"/>
        <c:numFmt formatCode="General" sourceLinked="0"/>
        <c:majorTickMark val="none"/>
        <c:minorTickMark val="none"/>
        <c:tickLblPos val="nextTo"/>
        <c:crossAx val="133862464"/>
        <c:crosses val="autoZero"/>
        <c:auto val="1"/>
        <c:lblAlgn val="ctr"/>
        <c:lblOffset val="100"/>
        <c:noMultiLvlLbl val="0"/>
      </c:catAx>
      <c:valAx>
        <c:axId val="133862464"/>
        <c:scaling>
          <c:orientation val="minMax"/>
        </c:scaling>
        <c:delete val="0"/>
        <c:axPos val="l"/>
        <c:majorGridlines/>
        <c:numFmt formatCode="0.00%" sourceLinked="1"/>
        <c:majorTickMark val="none"/>
        <c:minorTickMark val="none"/>
        <c:tickLblPos val="nextTo"/>
        <c:spPr>
          <a:ln w="9525">
            <a:noFill/>
          </a:ln>
        </c:spPr>
        <c:crossAx val="22138828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40"/>
    </mc:Choice>
    <mc:Fallback>
      <c:style val="40"/>
    </mc:Fallback>
  </mc:AlternateContent>
  <c:chart>
    <c:title>
      <c:tx>
        <c:rich>
          <a:bodyPr/>
          <a:lstStyle/>
          <a:p>
            <a:pPr>
              <a:defRPr/>
            </a:pPr>
            <a:r>
              <a:rPr lang="es-CO"/>
              <a:t>PROCESO DE EVALUACIÓN </a:t>
            </a:r>
          </a:p>
        </c:rich>
      </c:tx>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'Promedio procesos '!$E$20</c:f>
              <c:numCache>
                <c:formatCode>General</c:formatCode>
                <c:ptCount val="1"/>
              </c:numCache>
            </c:numRef>
          </c:cat>
          <c:val>
            <c:numRef>
              <c:f>'Promedio procesos '!$F$20</c:f>
              <c:numCache>
                <c:formatCode>General</c:formatCode>
                <c:ptCount val="1"/>
              </c:numCache>
            </c:numRef>
          </c:val>
        </c:ser>
        <c:dLbls>
          <c:showLegendKey val="0"/>
          <c:showVal val="0"/>
          <c:showCatName val="0"/>
          <c:showSerName val="0"/>
          <c:showPercent val="0"/>
          <c:showBubbleSize val="0"/>
        </c:dLbls>
        <c:gapWidth val="75"/>
        <c:shape val="box"/>
        <c:axId val="225857536"/>
        <c:axId val="133864192"/>
        <c:axId val="0"/>
      </c:bar3DChart>
      <c:catAx>
        <c:axId val="225857536"/>
        <c:scaling>
          <c:orientation val="minMax"/>
        </c:scaling>
        <c:delete val="0"/>
        <c:axPos val="b"/>
        <c:numFmt formatCode="General" sourceLinked="0"/>
        <c:majorTickMark val="none"/>
        <c:minorTickMark val="none"/>
        <c:tickLblPos val="nextTo"/>
        <c:crossAx val="133864192"/>
        <c:crosses val="autoZero"/>
        <c:auto val="1"/>
        <c:lblAlgn val="ctr"/>
        <c:lblOffset val="100"/>
        <c:noMultiLvlLbl val="0"/>
      </c:catAx>
      <c:valAx>
        <c:axId val="133864192"/>
        <c:scaling>
          <c:orientation val="minMax"/>
        </c:scaling>
        <c:delete val="0"/>
        <c:axPos val="l"/>
        <c:majorGridlines/>
        <c:numFmt formatCode="General" sourceLinked="1"/>
        <c:majorTickMark val="none"/>
        <c:minorTickMark val="none"/>
        <c:tickLblPos val="nextTo"/>
        <c:crossAx val="225857536"/>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6"/>
    </mc:Choice>
    <mc:Fallback>
      <c:style val="36"/>
    </mc:Fallback>
  </mc:AlternateContent>
  <c:chart>
    <c:title>
      <c:tx>
        <c:rich>
          <a:bodyPr/>
          <a:lstStyle/>
          <a:p>
            <a:pPr>
              <a:defRPr/>
            </a:pPr>
            <a:r>
              <a:rPr lang="es-CO"/>
              <a:t>PROCESOS MISIONALES </a:t>
            </a:r>
          </a:p>
        </c:rich>
      </c:tx>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'Promedio procesos '!$E$16:$E$17</c:f>
              <c:strCache>
                <c:ptCount val="2"/>
                <c:pt idx="0">
                  <c:v>Administración y Manejo del SPNN</c:v>
                </c:pt>
                <c:pt idx="1">
                  <c:v>Coordinación SINAP</c:v>
                </c:pt>
              </c:strCache>
            </c:strRef>
          </c:cat>
          <c:val>
            <c:numRef>
              <c:f>'Promedio procesos '!$F$16:$F$17</c:f>
              <c:numCache>
                <c:formatCode>0.00%</c:formatCode>
                <c:ptCount val="2"/>
                <c:pt idx="0">
                  <c:v>0.68406163169584622</c:v>
                </c:pt>
                <c:pt idx="1">
                  <c:v>0.70101241830065364</c:v>
                </c:pt>
              </c:numCache>
            </c:numRef>
          </c:val>
        </c:ser>
        <c:dLbls>
          <c:showLegendKey val="0"/>
          <c:showVal val="0"/>
          <c:showCatName val="0"/>
          <c:showSerName val="0"/>
          <c:showPercent val="0"/>
          <c:showBubbleSize val="0"/>
        </c:dLbls>
        <c:gapWidth val="75"/>
        <c:shape val="box"/>
        <c:axId val="225858048"/>
        <c:axId val="136454720"/>
        <c:axId val="0"/>
      </c:bar3DChart>
      <c:catAx>
        <c:axId val="225858048"/>
        <c:scaling>
          <c:orientation val="minMax"/>
        </c:scaling>
        <c:delete val="0"/>
        <c:axPos val="b"/>
        <c:numFmt formatCode="General" sourceLinked="0"/>
        <c:majorTickMark val="none"/>
        <c:minorTickMark val="none"/>
        <c:tickLblPos val="nextTo"/>
        <c:crossAx val="136454720"/>
        <c:crosses val="autoZero"/>
        <c:auto val="1"/>
        <c:lblAlgn val="ctr"/>
        <c:lblOffset val="100"/>
        <c:noMultiLvlLbl val="0"/>
      </c:catAx>
      <c:valAx>
        <c:axId val="136454720"/>
        <c:scaling>
          <c:orientation val="minMax"/>
          <c:min val="0"/>
        </c:scaling>
        <c:delete val="0"/>
        <c:axPos val="l"/>
        <c:majorGridlines/>
        <c:numFmt formatCode="0.00%" sourceLinked="1"/>
        <c:majorTickMark val="none"/>
        <c:minorTickMark val="none"/>
        <c:tickLblPos val="nextTo"/>
        <c:spPr>
          <a:ln w="9525">
            <a:noFill/>
          </a:ln>
        </c:spPr>
        <c:crossAx val="225858048"/>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a:lstStyle/>
          <a:p>
            <a:pPr>
              <a:defRPr/>
            </a:pPr>
            <a:r>
              <a:rPr lang="es-CO"/>
              <a:t>PROCESOS DE APOYO </a:t>
            </a:r>
          </a:p>
        </c:rich>
      </c:tx>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'Promedio procesos '!$E$6:$E$12</c:f>
              <c:strCache>
                <c:ptCount val="7"/>
                <c:pt idx="0">
                  <c:v>Adquisicion de bienes y servicios </c:v>
                </c:pt>
                <c:pt idx="1">
                  <c:v>Gestión de Recursos Financieros </c:v>
                </c:pt>
                <c:pt idx="2">
                  <c:v>Gestión de recursos fisicos </c:v>
                </c:pt>
                <c:pt idx="3">
                  <c:v>Gestión del Talento Humano</c:v>
                </c:pt>
                <c:pt idx="4">
                  <c:v>Gestión Juridica </c:v>
                </c:pt>
                <c:pt idx="5">
                  <c:v>Gestión y Administración de la Información </c:v>
                </c:pt>
                <c:pt idx="6">
                  <c:v>Atenciónal usuario</c:v>
                </c:pt>
              </c:strCache>
            </c:strRef>
          </c:cat>
          <c:val>
            <c:numRef>
              <c:f>'Promedio procesos '!$F$6:$F$12</c:f>
              <c:numCache>
                <c:formatCode>0.00%</c:formatCode>
                <c:ptCount val="7"/>
                <c:pt idx="0">
                  <c:v>0.93500000000000005</c:v>
                </c:pt>
                <c:pt idx="1">
                  <c:v>0.97</c:v>
                </c:pt>
                <c:pt idx="2">
                  <c:v>0.94500000000000006</c:v>
                </c:pt>
                <c:pt idx="3">
                  <c:v>0.91333333333333344</c:v>
                </c:pt>
                <c:pt idx="4">
                  <c:v>0.8</c:v>
                </c:pt>
                <c:pt idx="5">
                  <c:v>0.69</c:v>
                </c:pt>
                <c:pt idx="6">
                  <c:v>0.81</c:v>
                </c:pt>
              </c:numCache>
            </c:numRef>
          </c:val>
        </c:ser>
        <c:dLbls>
          <c:showLegendKey val="0"/>
          <c:showVal val="0"/>
          <c:showCatName val="0"/>
          <c:showSerName val="0"/>
          <c:showPercent val="0"/>
          <c:showBubbleSize val="0"/>
        </c:dLbls>
        <c:gapWidth val="75"/>
        <c:shape val="box"/>
        <c:axId val="225858560"/>
        <c:axId val="136456448"/>
        <c:axId val="0"/>
      </c:bar3DChart>
      <c:catAx>
        <c:axId val="225858560"/>
        <c:scaling>
          <c:orientation val="minMax"/>
        </c:scaling>
        <c:delete val="0"/>
        <c:axPos val="b"/>
        <c:numFmt formatCode="General" sourceLinked="0"/>
        <c:majorTickMark val="none"/>
        <c:minorTickMark val="none"/>
        <c:tickLblPos val="nextTo"/>
        <c:crossAx val="136456448"/>
        <c:crosses val="autoZero"/>
        <c:auto val="1"/>
        <c:lblAlgn val="ctr"/>
        <c:lblOffset val="100"/>
        <c:noMultiLvlLbl val="0"/>
      </c:catAx>
      <c:valAx>
        <c:axId val="136456448"/>
        <c:scaling>
          <c:orientation val="minMax"/>
        </c:scaling>
        <c:delete val="0"/>
        <c:axPos val="l"/>
        <c:majorGridlines/>
        <c:numFmt formatCode="0.00%" sourceLinked="1"/>
        <c:majorTickMark val="none"/>
        <c:minorTickMark val="none"/>
        <c:tickLblPos val="nextTo"/>
        <c:crossAx val="2258585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4"/>
    </mc:Choice>
    <mc:Fallback>
      <c:style val="34"/>
    </mc:Fallback>
  </mc:AlternateContent>
  <c:chart>
    <c:title>
      <c:tx>
        <c:strRef>
          <c:f>'Promedio por Tipo indicador'!$D$1:$E$1</c:f>
          <c:strCache>
            <c:ptCount val="1"/>
            <c:pt idx="0">
              <c:v>Metas PAI por tipo de Indicador - 2014
</c:v>
            </c:pt>
          </c:strCache>
        </c:strRef>
      </c:tx>
      <c:overlay val="0"/>
      <c:txPr>
        <a:bodyPr/>
        <a:lstStyle/>
        <a:p>
          <a:pPr>
            <a:defRPr/>
          </a:pPr>
          <a:endParaRPr lang="es-CO"/>
        </a:p>
      </c:txPr>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tx>
            <c:strRef>
              <c:f>'Promedio por Tipo indicador'!$E$3</c:f>
              <c:strCache>
                <c:ptCount val="1"/>
                <c:pt idx="0">
                  <c:v>PROMEDIO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'Promedio por Tipo indicador'!$D$4:$D$7</c:f>
              <c:strCache>
                <c:ptCount val="4"/>
                <c:pt idx="0">
                  <c:v>Eficacia </c:v>
                </c:pt>
                <c:pt idx="1">
                  <c:v>Eficiencia</c:v>
                </c:pt>
                <c:pt idx="2">
                  <c:v>Efectividad</c:v>
                </c:pt>
                <c:pt idx="3">
                  <c:v>Total general</c:v>
                </c:pt>
              </c:strCache>
            </c:strRef>
          </c:cat>
          <c:val>
            <c:numRef>
              <c:f>'Promedio por Tipo indicador'!$E$4:$E$7</c:f>
              <c:numCache>
                <c:formatCode>0.00%</c:formatCode>
                <c:ptCount val="4"/>
                <c:pt idx="0">
                  <c:v>0.7915792609661878</c:v>
                </c:pt>
                <c:pt idx="1">
                  <c:v>0.90500000000000003</c:v>
                </c:pt>
                <c:pt idx="2">
                  <c:v>0.49629629629629629</c:v>
                </c:pt>
                <c:pt idx="3">
                  <c:v>0.77725301279353454</c:v>
                </c:pt>
              </c:numCache>
            </c:numRef>
          </c:val>
        </c:ser>
        <c:dLbls>
          <c:showLegendKey val="0"/>
          <c:showVal val="0"/>
          <c:showCatName val="0"/>
          <c:showSerName val="0"/>
          <c:showPercent val="0"/>
          <c:showBubbleSize val="0"/>
        </c:dLbls>
        <c:gapWidth val="150"/>
        <c:shape val="box"/>
        <c:axId val="145264640"/>
        <c:axId val="136458752"/>
        <c:axId val="0"/>
      </c:bar3DChart>
      <c:catAx>
        <c:axId val="145264640"/>
        <c:scaling>
          <c:orientation val="minMax"/>
        </c:scaling>
        <c:delete val="0"/>
        <c:axPos val="b"/>
        <c:numFmt formatCode="General" sourceLinked="1"/>
        <c:majorTickMark val="out"/>
        <c:minorTickMark val="none"/>
        <c:tickLblPos val="nextTo"/>
        <c:txPr>
          <a:bodyPr rot="-2700000" vert="horz"/>
          <a:lstStyle/>
          <a:p>
            <a:pPr>
              <a:defRPr/>
            </a:pPr>
            <a:endParaRPr lang="es-CO"/>
          </a:p>
        </c:txPr>
        <c:crossAx val="136458752"/>
        <c:crosses val="autoZero"/>
        <c:auto val="1"/>
        <c:lblAlgn val="ctr"/>
        <c:lblOffset val="100"/>
        <c:noMultiLvlLbl val="0"/>
      </c:catAx>
      <c:valAx>
        <c:axId val="136458752"/>
        <c:scaling>
          <c:orientation val="minMax"/>
        </c:scaling>
        <c:delete val="0"/>
        <c:axPos val="l"/>
        <c:majorGridlines/>
        <c:numFmt formatCode="0.00%" sourceLinked="1"/>
        <c:majorTickMark val="out"/>
        <c:minorTickMark val="none"/>
        <c:tickLblPos val="nextTo"/>
        <c:txPr>
          <a:bodyPr rot="0" vert="horz"/>
          <a:lstStyle/>
          <a:p>
            <a:pPr>
              <a:defRPr/>
            </a:pPr>
            <a:endParaRPr lang="es-CO"/>
          </a:p>
        </c:txPr>
        <c:crossAx val="145264640"/>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4"/>
    </mc:Choice>
    <mc:Fallback>
      <c:style val="34"/>
    </mc:Fallback>
  </mc:AlternateContent>
  <c:chart>
    <c:title>
      <c:tx>
        <c:strRef>
          <c:f>'Por Dependencia'!$D$1:$E$1</c:f>
          <c:strCache>
            <c:ptCount val="1"/>
            <c:pt idx="0">
              <c:v>Metas PAI por tipo de Indicador - 2014
</c:v>
            </c:pt>
          </c:strCache>
        </c:strRef>
      </c:tx>
      <c:overlay val="0"/>
      <c:txPr>
        <a:bodyPr/>
        <a:lstStyle/>
        <a:p>
          <a:pPr>
            <a:defRPr/>
          </a:pPr>
          <a:endParaRPr lang="es-CO"/>
        </a:p>
      </c:txPr>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tx>
            <c:strRef>
              <c:f>'Por Dependencia'!$E$3</c:f>
              <c:strCache>
                <c:ptCount val="1"/>
                <c:pt idx="0">
                  <c:v>PROMEDIO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 Dependencia'!$D$4:$D$8</c:f>
              <c:strCache>
                <c:ptCount val="5"/>
                <c:pt idx="0">
                  <c:v>DIG</c:v>
                </c:pt>
                <c:pt idx="1">
                  <c:v>OAJ</c:v>
                </c:pt>
                <c:pt idx="2">
                  <c:v>SAF</c:v>
                </c:pt>
                <c:pt idx="3">
                  <c:v>SGM</c:v>
                </c:pt>
                <c:pt idx="4">
                  <c:v>SSNA</c:v>
                </c:pt>
              </c:strCache>
            </c:strRef>
          </c:cat>
          <c:val>
            <c:numRef>
              <c:f>'Por Dependencia'!$E$4:$E$9</c:f>
              <c:numCache>
                <c:formatCode>0.00%</c:formatCode>
                <c:ptCount val="6"/>
                <c:pt idx="0">
                  <c:v>0.73540544788076445</c:v>
                </c:pt>
                <c:pt idx="1">
                  <c:v>0.8666666666666667</c:v>
                </c:pt>
                <c:pt idx="2">
                  <c:v>0.90599999999999992</c:v>
                </c:pt>
                <c:pt idx="3">
                  <c:v>0.66779157588961513</c:v>
                </c:pt>
                <c:pt idx="4">
                  <c:v>0.91</c:v>
                </c:pt>
                <c:pt idx="5">
                  <c:v>0.77920953453266495</c:v>
                </c:pt>
              </c:numCache>
            </c:numRef>
          </c:val>
        </c:ser>
        <c:dLbls>
          <c:showLegendKey val="0"/>
          <c:showVal val="0"/>
          <c:showCatName val="0"/>
          <c:showSerName val="0"/>
          <c:showPercent val="0"/>
          <c:showBubbleSize val="0"/>
        </c:dLbls>
        <c:gapWidth val="150"/>
        <c:shape val="box"/>
        <c:axId val="145266688"/>
        <c:axId val="136461056"/>
        <c:axId val="0"/>
      </c:bar3DChart>
      <c:catAx>
        <c:axId val="145266688"/>
        <c:scaling>
          <c:orientation val="minMax"/>
        </c:scaling>
        <c:delete val="0"/>
        <c:axPos val="b"/>
        <c:numFmt formatCode="General" sourceLinked="1"/>
        <c:majorTickMark val="out"/>
        <c:minorTickMark val="none"/>
        <c:tickLblPos val="nextTo"/>
        <c:txPr>
          <a:bodyPr rot="-2700000" vert="horz"/>
          <a:lstStyle/>
          <a:p>
            <a:pPr>
              <a:defRPr/>
            </a:pPr>
            <a:endParaRPr lang="es-CO"/>
          </a:p>
        </c:txPr>
        <c:crossAx val="136461056"/>
        <c:crosses val="autoZero"/>
        <c:auto val="1"/>
        <c:lblAlgn val="ctr"/>
        <c:lblOffset val="100"/>
        <c:noMultiLvlLbl val="0"/>
      </c:catAx>
      <c:valAx>
        <c:axId val="136461056"/>
        <c:scaling>
          <c:orientation val="minMax"/>
        </c:scaling>
        <c:delete val="0"/>
        <c:axPos val="l"/>
        <c:majorGridlines/>
        <c:numFmt formatCode="0.00%" sourceLinked="1"/>
        <c:majorTickMark val="out"/>
        <c:minorTickMark val="none"/>
        <c:tickLblPos val="nextTo"/>
        <c:txPr>
          <a:bodyPr rot="0" vert="horz"/>
          <a:lstStyle/>
          <a:p>
            <a:pPr>
              <a:defRPr/>
            </a:pPr>
            <a:endParaRPr lang="es-CO"/>
          </a:p>
        </c:txPr>
        <c:crossAx val="145266688"/>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1"/>
    </mc:Choice>
    <mc:Fallback>
      <c:style val="31"/>
    </mc:Fallback>
  </mc:AlternateContent>
  <c:chart>
    <c:autoTitleDeleted val="0"/>
    <c:plotArea>
      <c:layout/>
      <c:barChart>
        <c:barDir val="bar"/>
        <c:grouping val="clustered"/>
        <c:varyColors val="0"/>
        <c:ser>
          <c:idx val="0"/>
          <c:order val="0"/>
          <c:invertIfNegative val="0"/>
          <c:dLbls>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dLbls>
          <c:cat>
            <c:strRef>
              <c:f>'objetivos de calidad'!$L$3:$L$5</c:f>
              <c:strCache>
                <c:ptCount val="3"/>
                <c:pt idx="0">
                  <c:v>Mejorar continuamente los procesos para la conservación, promoción y protección del patrimonio natural y cultural  de las áreas del SPNN y para la coordinación del Sistema Nacional de Áreas Protegidas </c:v>
                </c:pt>
                <c:pt idx="1">
                  <c:v>Responder a las necesidades  y requerimientos para el cumplimiento de la misión insitucional de acuerdo con las características definidas para los productos o servicios que presta PNN</c:v>
                </c:pt>
                <c:pt idx="2">
                  <c:v>Desarrollar estrategias oportunas de comunicación e interacción con la ciudadanía y las partes involucradas para la conservación, promoción y protección del patrimonio natural y cultural </c:v>
                </c:pt>
              </c:strCache>
            </c:strRef>
          </c:cat>
          <c:val>
            <c:numRef>
              <c:f>'objetivos de calidad'!$M$3:$M$5</c:f>
              <c:numCache>
                <c:formatCode>0.0%</c:formatCode>
                <c:ptCount val="3"/>
                <c:pt idx="0">
                  <c:v>0.7372088853481259</c:v>
                </c:pt>
                <c:pt idx="1">
                  <c:v>0.81</c:v>
                </c:pt>
                <c:pt idx="2">
                  <c:v>0.9555555555555556</c:v>
                </c:pt>
              </c:numCache>
            </c:numRef>
          </c:val>
        </c:ser>
        <c:dLbls>
          <c:showLegendKey val="0"/>
          <c:showVal val="0"/>
          <c:showCatName val="0"/>
          <c:showSerName val="0"/>
          <c:showPercent val="0"/>
          <c:showBubbleSize val="0"/>
        </c:dLbls>
        <c:gapWidth val="150"/>
        <c:axId val="145267200"/>
        <c:axId val="170811968"/>
      </c:barChart>
      <c:catAx>
        <c:axId val="145267200"/>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0811968"/>
        <c:crosses val="autoZero"/>
        <c:auto val="1"/>
        <c:lblAlgn val="ctr"/>
        <c:lblOffset val="100"/>
        <c:noMultiLvlLbl val="0"/>
      </c:catAx>
      <c:valAx>
        <c:axId val="170811968"/>
        <c:scaling>
          <c:orientation val="minMax"/>
        </c:scaling>
        <c:delete val="0"/>
        <c:axPos val="b"/>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4526720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31"/>
    </mc:Choice>
    <mc:Fallback>
      <c:style val="31"/>
    </mc:Fallback>
  </mc:AlternateContent>
  <c:chart>
    <c:autoTitleDeleted val="0"/>
    <c:plotArea>
      <c:layout/>
      <c:barChart>
        <c:barDir val="bar"/>
        <c:grouping val="clustered"/>
        <c:varyColors val="0"/>
        <c:ser>
          <c:idx val="0"/>
          <c:order val="0"/>
          <c:invertIfNegative val="0"/>
          <c:dLbls>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dLbls>
          <c:cat>
            <c:strRef>
              <c:f>'%objetivos calidad'!$A$3:$A$8</c:f>
              <c:strCache>
                <c:ptCount val="6"/>
                <c:pt idx="0">
                  <c:v>1. Implementar y desarrollar planes orientados a la mejora continua del sistema integrado de gestión por control y autocontrol.</c:v>
                </c:pt>
                <c:pt idx="1">
                  <c:v>2. Mejorar la planificación y ejecución de los recursos necesarios (administrativos, operativos y técnicos) para el cumplimiento de las metas institucionales y el desarrollo de la gestión.</c:v>
                </c:pt>
                <c:pt idx="2">
                  <c:v>3. Incrementar el nivel de cumplimiento de las metas planificadas  en cada  uno de los procesos de la entidad.</c:v>
                </c:pt>
                <c:pt idx="3">
                  <c:v>4. Mejorar la gestión de los procesos misionales reflejada en el cumplimiento del propósito de conservar, promover  y  proteger el patrimonio natural y cultural de las áreas del SPNN y los servicios ecosistémicos que éstas proveen. </c:v>
                </c:pt>
                <c:pt idx="4">
                  <c:v>5. Responder de manera oportuna a las necesidades y requerimientos de los usuarios y partes interesadas.</c:v>
                </c:pt>
                <c:pt idx="5">
                  <c:v>7. Mejorar la satisfacción de los usuarios con respecto a los servicios que presta la Entidad y la gestión con las partes  interesadas.</c:v>
                </c:pt>
              </c:strCache>
            </c:strRef>
          </c:cat>
          <c:val>
            <c:numRef>
              <c:f>'%objetivos calidad'!$B$3:$B$8</c:f>
              <c:numCache>
                <c:formatCode>0%</c:formatCode>
                <c:ptCount val="6"/>
                <c:pt idx="0">
                  <c:v>0.94500000000000006</c:v>
                </c:pt>
                <c:pt idx="1">
                  <c:v>0.9</c:v>
                </c:pt>
                <c:pt idx="2">
                  <c:v>1</c:v>
                </c:pt>
                <c:pt idx="3">
                  <c:v>0.82</c:v>
                </c:pt>
                <c:pt idx="4">
                  <c:v>0.61</c:v>
                </c:pt>
                <c:pt idx="5">
                  <c:v>0.9</c:v>
                </c:pt>
              </c:numCache>
            </c:numRef>
          </c:val>
        </c:ser>
        <c:dLbls>
          <c:showLegendKey val="0"/>
          <c:showVal val="0"/>
          <c:showCatName val="0"/>
          <c:showSerName val="0"/>
          <c:showPercent val="0"/>
          <c:showBubbleSize val="0"/>
        </c:dLbls>
        <c:gapWidth val="150"/>
        <c:axId val="159673344"/>
        <c:axId val="170813696"/>
      </c:barChart>
      <c:catAx>
        <c:axId val="159673344"/>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0813696"/>
        <c:crosses val="autoZero"/>
        <c:auto val="1"/>
        <c:lblAlgn val="ctr"/>
        <c:lblOffset val="100"/>
        <c:noMultiLvlLbl val="0"/>
      </c:catAx>
      <c:valAx>
        <c:axId val="170813696"/>
        <c:scaling>
          <c:orientation val="minMax"/>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596733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685800</xdr:colOff>
      <xdr:row>1</xdr:row>
      <xdr:rowOff>76200</xdr:rowOff>
    </xdr:from>
    <xdr:to>
      <xdr:col>22</xdr:col>
      <xdr:colOff>619125</xdr:colOff>
      <xdr:row>23</xdr:row>
      <xdr:rowOff>66675</xdr:rowOff>
    </xdr:to>
    <xdr:graphicFrame macro="">
      <xdr:nvGraphicFramePr>
        <xdr:cNvPr id="20621"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707571</xdr:colOff>
      <xdr:row>29</xdr:row>
      <xdr:rowOff>159202</xdr:rowOff>
    </xdr:from>
    <xdr:to>
      <xdr:col>8</xdr:col>
      <xdr:colOff>258535</xdr:colOff>
      <xdr:row>51</xdr:row>
      <xdr:rowOff>54428</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748391</xdr:colOff>
      <xdr:row>30</xdr:row>
      <xdr:rowOff>23131</xdr:rowOff>
    </xdr:from>
    <xdr:to>
      <xdr:col>18</xdr:col>
      <xdr:colOff>408214</xdr:colOff>
      <xdr:row>51</xdr:row>
      <xdr:rowOff>13607</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462643</xdr:colOff>
      <xdr:row>56</xdr:row>
      <xdr:rowOff>77559</xdr:rowOff>
    </xdr:from>
    <xdr:to>
      <xdr:col>9</xdr:col>
      <xdr:colOff>258536</xdr:colOff>
      <xdr:row>80</xdr:row>
      <xdr:rowOff>40821</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13607</xdr:colOff>
      <xdr:row>56</xdr:row>
      <xdr:rowOff>23131</xdr:rowOff>
    </xdr:from>
    <xdr:to>
      <xdr:col>21</xdr:col>
      <xdr:colOff>721179</xdr:colOff>
      <xdr:row>81</xdr:row>
      <xdr:rowOff>27214</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638175</xdr:colOff>
      <xdr:row>9</xdr:row>
      <xdr:rowOff>47624</xdr:rowOff>
    </xdr:from>
    <xdr:to>
      <xdr:col>8</xdr:col>
      <xdr:colOff>485775</xdr:colOff>
      <xdr:row>33</xdr:row>
      <xdr:rowOff>19049</xdr:rowOff>
    </xdr:to>
    <xdr:graphicFrame macro="">
      <xdr:nvGraphicFramePr>
        <xdr:cNvPr id="2471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209550</xdr:colOff>
      <xdr:row>10</xdr:row>
      <xdr:rowOff>114299</xdr:rowOff>
    </xdr:from>
    <xdr:to>
      <xdr:col>8</xdr:col>
      <xdr:colOff>57150</xdr:colOff>
      <xdr:row>34</xdr:row>
      <xdr:rowOff>85724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247650</xdr:colOff>
      <xdr:row>1</xdr:row>
      <xdr:rowOff>152400</xdr:rowOff>
    </xdr:from>
    <xdr:to>
      <xdr:col>23</xdr:col>
      <xdr:colOff>38100</xdr:colOff>
      <xdr:row>8</xdr:row>
      <xdr:rowOff>238125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752475</xdr:colOff>
      <xdr:row>1</xdr:row>
      <xdr:rowOff>152400</xdr:rowOff>
    </xdr:from>
    <xdr:to>
      <xdr:col>11</xdr:col>
      <xdr:colOff>542925</xdr:colOff>
      <xdr:row>13</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847725</xdr:colOff>
      <xdr:row>0</xdr:row>
      <xdr:rowOff>0</xdr:rowOff>
    </xdr:from>
    <xdr:to>
      <xdr:col>0</xdr:col>
      <xdr:colOff>1733550</xdr:colOff>
      <xdr:row>4</xdr:row>
      <xdr:rowOff>266700</xdr:rowOff>
    </xdr:to>
    <xdr:pic>
      <xdr:nvPicPr>
        <xdr:cNvPr id="3" name="Picture 72" descr="LOGO%20PARQUES%20menos%20pesa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0"/>
          <a:ext cx="8858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3/Balance%20PAI%202013/Balance%20de%20PAI%20II%20Sem/Balance%20de%20Metas%20PAI%20y%20SISMEG%20Oct28%202013%20(entregado%20a%20Oscar%20Control%20Intern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crodriguez\plan%20de%20acci&#243;n%202011\Users\scrodriguez\AppData\Roaming\Microsoft\Excel\CARITO\MINISTERIO\plan%20acci&#243;n\2009\versiones%20PA\PLAN%20DE%20ACCI&#211;N%202009%20(enero%20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jramos/Downloads/Balance%20de%20Metas%20PAI-Indicadores%20Oficiales%202010%20a%202014%20corte%20diciembre%2030%202014.xlsx%20(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alance%20de%20Metas%20PAI-Indicadores%20Oficiales%202010%20a%202014%20corte%20diciembre%2030%202014%202406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ohora%20Isabel/Downloads/DTAN%20POAs%202013%20(solo%20dimensi&#243;n%20estrat&#233;gica%20final%20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ohora%20Isabel/Downloads/DTOR%20POAs%202013%20Rvdo%20JR%20(solo%20dimensi&#243;n%20estrat&#233;gica%20final%2020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ohora%20Isabel/Downloads/DTCA%20POAs%202013%20(solo%20dimensi&#243;n%20estrat&#233;gica%20final%2020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ohora%20Isabel/Downloads/DTAO%20POAs%202013%20(solo%20dimensi&#243;n%20estrat&#233;gica%20final%20201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carito\ministerio\plan%20acci&#243;n\2012\FORMATO%20PLAN%20INDICATIVO%20Y%20PLAN%20DE%20ACCI&#211;N%20201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carito\ministerio\plan%20acci&#243;n\2012\FORMATO%20PLAN%20INDICATIVO%20Y%20PLAN%20DE%20ACCI&#211;N%20201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jramos/Downloads/Seguimiento%20indicadores%202014%20apoyo%20a%20junio%2030%2020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crodriguez\plan%20de%20acci&#243;n%202011\PLAN%20DE%20ACCI&#211;N%202009\CARITO\MINISTERIO\plan%20acci&#243;n\2009\versiones%20PA\PLAN%20DE%20ACCI&#211;N%202009%20(enero%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de Metas PAI"/>
      <sheetName val="PAI PNN"/>
      <sheetName val="DTCA"/>
      <sheetName val="DTAM"/>
      <sheetName val="DTPA"/>
      <sheetName val="DTAO"/>
      <sheetName val="DTAN"/>
      <sheetName val="DTOR"/>
      <sheetName val="3431PlaneacionInterna"/>
      <sheetName val="Brecha"/>
      <sheetName val="Estado de semàforo"/>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
      <sheetName val="DE"/>
      <sheetName val="SH"/>
      <sheetName val="VAS"/>
      <sheetName val="EyP"/>
      <sheetName val="DL"/>
      <sheetName val="DSS"/>
      <sheetName val="UP"/>
      <sheetName val="RH"/>
      <sheetName val="AE"/>
      <sheetName val="CC"/>
      <sheetName val="SINA"/>
      <sheetName val="AL"/>
      <sheetName val="DP"/>
      <sheetName val="SG"/>
      <sheetName val="OJ"/>
      <sheetName val="COMU"/>
      <sheetName val="AI"/>
      <sheetName val="VICE AMB"/>
      <sheetName val="PP"/>
      <sheetName val="Hoja1"/>
      <sheetName val="Obj Gasto"/>
      <sheetName val="Lista despleg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2">
          <cell r="B2" t="str">
            <v>1. Planeación y orientación estratégica</v>
          </cell>
        </row>
        <row r="3">
          <cell r="B3" t="str">
            <v>2. Gestión de calidad</v>
          </cell>
        </row>
        <row r="4">
          <cell r="B4" t="str">
            <v>3. Gestión de información</v>
          </cell>
        </row>
        <row r="5">
          <cell r="B5" t="str">
            <v>4. Gestión de recursos con la banca multilateral</v>
          </cell>
        </row>
        <row r="6">
          <cell r="B6" t="str">
            <v>5. Gestión de recursos organismos internacionales</v>
          </cell>
        </row>
        <row r="7">
          <cell r="B7" t="str">
            <v>6. Gestión de recursos con presupuesto general de la nación</v>
          </cell>
        </row>
        <row r="8">
          <cell r="B8" t="str">
            <v>7. Administración de recursos con la banca multilateral</v>
          </cell>
        </row>
        <row r="9">
          <cell r="B9" t="str">
            <v>8. Direccionamiento de recursos de fondos</v>
          </cell>
        </row>
        <row r="10">
          <cell r="B10" t="str">
            <v>9. Gestión de comunicaciones</v>
          </cell>
        </row>
        <row r="11">
          <cell r="B11" t="str">
            <v>10. Formulación de políticas</v>
          </cell>
        </row>
        <row r="12">
          <cell r="B12" t="str">
            <v>11. Instrumentación normativa</v>
          </cell>
        </row>
        <row r="13">
          <cell r="B13" t="str">
            <v>12. Formulación de instrumentos</v>
          </cell>
        </row>
        <row r="14">
          <cell r="B14" t="str">
            <v>13. Promoción y acompañamiento en la implementación de políticas</v>
          </cell>
        </row>
        <row r="15">
          <cell r="B15" t="str">
            <v>14. Gestión de trámites</v>
          </cell>
        </row>
        <row r="16">
          <cell r="B16" t="str">
            <v>15. Gestión de proyectos</v>
          </cell>
        </row>
        <row r="17">
          <cell r="B17" t="str">
            <v>16. Seguimiento de políticas</v>
          </cell>
        </row>
        <row r="18">
          <cell r="B18" t="str">
            <v>17. Conceptos jurídicos</v>
          </cell>
        </row>
        <row r="19">
          <cell r="B19" t="str">
            <v>18. Procesos disciplinarios</v>
          </cell>
        </row>
        <row r="20">
          <cell r="B20" t="str">
            <v>19. Procesos judiciales</v>
          </cell>
        </row>
        <row r="21">
          <cell r="B21" t="str">
            <v>20. Gestión de contratación</v>
          </cell>
        </row>
        <row r="22">
          <cell r="B22" t="str">
            <v>21. Gestión del talento humano</v>
          </cell>
        </row>
        <row r="23">
          <cell r="B23" t="str">
            <v>22. Gestión de recursos físicos</v>
          </cell>
        </row>
        <row r="24">
          <cell r="B24" t="str">
            <v>23. Gestión, seguimiento y control del recurso financiero</v>
          </cell>
        </row>
        <row r="25">
          <cell r="B25" t="str">
            <v>24. Gestión tecnologica</v>
          </cell>
        </row>
        <row r="26">
          <cell r="B26" t="str">
            <v>25. Gestión documental</v>
          </cell>
        </row>
        <row r="27">
          <cell r="B27" t="str">
            <v>26. Atención al usuario</v>
          </cell>
        </row>
        <row r="28">
          <cell r="B28" t="str">
            <v>27. Procesamiento y disponibilidad de la documentación técnica</v>
          </cell>
        </row>
        <row r="29">
          <cell r="B29" t="str">
            <v>28. Apoyo en negociaciones internacionales</v>
          </cell>
        </row>
        <row r="30">
          <cell r="B30" t="str">
            <v>29. Atención legislativa especializada</v>
          </cell>
        </row>
        <row r="31">
          <cell r="B31" t="str">
            <v>30. Apoyo, acompañamiento y evaluación para el control interno</v>
          </cell>
        </row>
      </sheetData>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de Metas PAI"/>
      <sheetName val="Promedio procesos "/>
      <sheetName val="Estado de semàforo"/>
      <sheetName val="Promedio por Tipo indicador"/>
      <sheetName val="por dep"/>
      <sheetName val="meta 3431"/>
      <sheetName val="PET2014"/>
      <sheetName val="3.4.5.1. Brecha"/>
      <sheetName val="Programas de Conserv"/>
      <sheetName val="VOC"/>
      <sheetName val="Comunicacioncomnitaria"/>
      <sheetName val="Gráfica"/>
      <sheetName val="indicadores apoyo"/>
      <sheetName val="Parametro Semaf Trimestral"/>
      <sheetName val="Parametro Semaf Cuatrienal"/>
    </sheetNames>
    <sheetDataSet>
      <sheetData sheetId="0"/>
      <sheetData sheetId="1"/>
      <sheetData sheetId="2"/>
      <sheetData sheetId="3"/>
      <sheetData sheetId="4"/>
      <sheetData sheetId="5">
        <row r="26">
          <cell r="I26" t="str">
            <v>88.42%</v>
          </cell>
          <cell r="J26" t="str">
            <v>59.91%</v>
          </cell>
        </row>
      </sheetData>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de Metas PAI (a dicie)"/>
      <sheetName val="Balance de Metas PAI"/>
      <sheetName val="Promedio procesos "/>
      <sheetName val="Promedio por Tipo indicador"/>
      <sheetName val="Por Dependencia"/>
      <sheetName val="%objetivos calidad"/>
      <sheetName val="objetivos de calidad"/>
      <sheetName val="Parametro Semaf Cuatrienal"/>
      <sheetName val="Estado de semàforo"/>
      <sheetName val="por dep"/>
      <sheetName val="meta 3431"/>
      <sheetName val="PET2014"/>
      <sheetName val="3.4.5.1. Brecha"/>
      <sheetName val="Programas de Conserv"/>
      <sheetName val="VOC"/>
      <sheetName val="Comunicacioncomnitaria"/>
      <sheetName val="Gráfica"/>
      <sheetName val="indicadores apoyo"/>
      <sheetName val="Parametro Semaf Trimestral"/>
    </sheetNames>
    <sheetDataSet>
      <sheetData sheetId="0" refreshError="1"/>
      <sheetData sheetId="1">
        <row r="9">
          <cell r="BA9">
            <v>0.6</v>
          </cell>
        </row>
      </sheetData>
      <sheetData sheetId="2" refreshError="1"/>
      <sheetData sheetId="3" refreshError="1"/>
      <sheetData sheetId="4" refreshError="1"/>
      <sheetData sheetId="5">
        <row r="3">
          <cell r="A3" t="str">
            <v>1. Implementar y desarrollar planes orientados a la mejora continua del sistema integrado de gestión por control y autocontrol.</v>
          </cell>
        </row>
      </sheetData>
      <sheetData sheetId="6">
        <row r="13">
          <cell r="F13">
            <v>0.94500000000000006</v>
          </cell>
        </row>
      </sheetData>
      <sheetData sheetId="7" refreshError="1"/>
      <sheetData sheetId="8" refreshError="1"/>
      <sheetData sheetId="9" refreshError="1"/>
      <sheetData sheetId="10">
        <row r="6">
          <cell r="M6">
            <v>0.94500000000000006</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AN"/>
      <sheetName val="CATATUMBO"/>
      <sheetName val="COCUY"/>
      <sheetName val="GUANENTÁ"/>
      <sheetName val="IGUAQUE"/>
      <sheetName val="PISBA"/>
      <sheetName val="TAMÁ"/>
      <sheetName val="YARIGUÍES"/>
      <sheetName val="ESTORAQUES"/>
      <sheetName val="Hoja1"/>
    </sheetNames>
    <sheetDataSet>
      <sheetData sheetId="0"/>
      <sheetData sheetId="1">
        <row r="6">
          <cell r="F6">
            <v>0</v>
          </cell>
        </row>
      </sheetData>
      <sheetData sheetId="2">
        <row r="7">
          <cell r="F7">
            <v>0</v>
          </cell>
        </row>
      </sheetData>
      <sheetData sheetId="3">
        <row r="6">
          <cell r="F6">
            <v>0</v>
          </cell>
        </row>
      </sheetData>
      <sheetData sheetId="4">
        <row r="6">
          <cell r="F6">
            <v>0</v>
          </cell>
        </row>
      </sheetData>
      <sheetData sheetId="5">
        <row r="7">
          <cell r="F7">
            <v>0</v>
          </cell>
        </row>
      </sheetData>
      <sheetData sheetId="6">
        <row r="7">
          <cell r="F7">
            <v>8250</v>
          </cell>
        </row>
      </sheetData>
      <sheetData sheetId="7">
        <row r="6">
          <cell r="F6">
            <v>5597.6419999999998</v>
          </cell>
        </row>
      </sheetData>
      <sheetData sheetId="8">
        <row r="7">
          <cell r="F7">
            <v>0</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OR"/>
      <sheetName val="POA TINIGUA 2013 (2)"/>
      <sheetName val="POA C Picachos"/>
      <sheetName val="POA PNN MACARENA 2013"/>
      <sheetName val="POA Sumapaz (2)"/>
      <sheetName val="POA Tuparro"/>
      <sheetName val="POA Chingaza 2013 20dic"/>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CA"/>
      <sheetName val="Macuira"/>
      <sheetName val="Old Providence"/>
      <sheetName val="Corales"/>
      <sheetName val="Sierra Nevada"/>
      <sheetName val="Paramillo"/>
      <sheetName val="Cienaga"/>
      <sheetName val="Tayrona"/>
      <sheetName val="Colorados"/>
      <sheetName val="Corchal"/>
      <sheetName val="SFF Flamencos"/>
      <sheetName val="VPI Salamanc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AO"/>
      <sheetName val="PNN GuacharosOK"/>
      <sheetName val="Otun Quimbaya"/>
      <sheetName val="Selva FlorenciaOK"/>
      <sheetName val="PuraceOK"/>
      <sheetName val="Las HermosasOK"/>
      <sheetName val="Nevados"/>
      <sheetName val="#Nevado del Huila"/>
      <sheetName val="#CorotaOK"/>
      <sheetName val="Juana CascabelOK"/>
      <sheetName val="OrquideasOK"/>
      <sheetName val="TatamaOK"/>
      <sheetName val="POA Galeras"/>
    </sheetNames>
    <sheetDataSet>
      <sheetData sheetId="0"/>
      <sheetData sheetId="1">
        <row r="5">
          <cell r="H5">
            <v>1</v>
          </cell>
        </row>
      </sheetData>
      <sheetData sheetId="2">
        <row r="5">
          <cell r="H5">
            <v>1</v>
          </cell>
        </row>
      </sheetData>
      <sheetData sheetId="3">
        <row r="5">
          <cell r="H5">
            <v>1</v>
          </cell>
        </row>
      </sheetData>
      <sheetData sheetId="4">
        <row r="5">
          <cell r="H5">
            <v>1</v>
          </cell>
        </row>
      </sheetData>
      <sheetData sheetId="5">
        <row r="5">
          <cell r="H5">
            <v>1</v>
          </cell>
        </row>
      </sheetData>
      <sheetData sheetId="6">
        <row r="5">
          <cell r="H5">
            <v>1</v>
          </cell>
        </row>
      </sheetData>
      <sheetData sheetId="7">
        <row r="5">
          <cell r="E5">
            <v>1</v>
          </cell>
        </row>
      </sheetData>
      <sheetData sheetId="8">
        <row r="5">
          <cell r="H5">
            <v>1</v>
          </cell>
        </row>
      </sheetData>
      <sheetData sheetId="9">
        <row r="5">
          <cell r="H5">
            <v>1</v>
          </cell>
        </row>
      </sheetData>
      <sheetData sheetId="10">
        <row r="5">
          <cell r="H5">
            <v>1</v>
          </cell>
        </row>
      </sheetData>
      <sheetData sheetId="11">
        <row r="5">
          <cell r="H5">
            <v>1</v>
          </cell>
        </row>
      </sheetData>
      <sheetData sheetId="12">
        <row r="5">
          <cell r="H5">
            <v>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A"/>
      <sheetName val="DESP MIN"/>
      <sheetName val="DESP VICE"/>
      <sheetName val="AI"/>
      <sheetName val="ASUNT MARIN"/>
      <sheetName val="DIR BIODIV"/>
      <sheetName val="CC"/>
      <sheetName val="GIRH"/>
      <sheetName val="DSSU"/>
      <sheetName val="PLANEA"/>
      <sheetName val="OT"/>
      <sheetName val="NEG VER"/>
      <sheetName val="TIC"/>
      <sheetName val="PNN"/>
      <sheetName val="SG"/>
      <sheetName val="EyP"/>
      <sheetName val="OJ"/>
      <sheetName val="CONT INT"/>
      <sheetName val="TOTAL "/>
      <sheetName val="CONTROL"/>
      <sheetName val="FUENTES X VIGENCIAS"/>
      <sheetName val="Hoja4"/>
      <sheetName val="ListaSubprogramasmetas"/>
      <sheetName val="Obj Gasto"/>
      <sheetName val="Lista desplegable"/>
      <sheetName val="OBJ-EST-OBJ-GEST-ME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
          <cell r="A2" t="str">
            <v>Despacho del Ministro</v>
          </cell>
          <cell r="E2" t="str">
            <v>Biodiversidad y sus servicios ecosistemicos</v>
          </cell>
        </row>
        <row r="3">
          <cell r="A3" t="str">
            <v>Agencia Nacional de Licencias</v>
          </cell>
          <cell r="E3" t="str">
            <v>Gestión Integral del recurso Hídrico</v>
          </cell>
        </row>
        <row r="4">
          <cell r="A4" t="str">
            <v>Despacho del Viceministro de Ambiente</v>
          </cell>
          <cell r="E4" t="str">
            <v>Gestión Ambiental Sectorial y Urbana</v>
          </cell>
        </row>
        <row r="5">
          <cell r="A5" t="str">
            <v>Dirección de Asuntos Ambientales Sectorial y Urbana</v>
          </cell>
          <cell r="E5" t="str">
            <v xml:space="preserve">Cambio Climático, reducción de la vulnerabilidad y adaptación </v>
          </cell>
        </row>
        <row r="6">
          <cell r="A6" t="str">
            <v>Dirección de Asuntos Marinos, Costeros y Recusos Acuaticos</v>
          </cell>
          <cell r="E6" t="str">
            <v>Buen Gobierno para la Gestión Ambiental</v>
          </cell>
        </row>
        <row r="7">
          <cell r="A7" t="str">
            <v>Dirección de Bosques, Biodiversidad y Servicios Ecosistemicos</v>
          </cell>
          <cell r="E7" t="str">
            <v>Practicas de buen gobierno en gestión del riesgo</v>
          </cell>
        </row>
        <row r="8">
          <cell r="A8" t="str">
            <v>Dirección de Cambio Climático</v>
          </cell>
          <cell r="E8" t="str">
            <v>Mejorar el conocimiento del riesgo</v>
          </cell>
        </row>
        <row r="9">
          <cell r="A9" t="str">
            <v>Dirección de Gestión Integral del Recurso Hidrico</v>
          </cell>
          <cell r="E9" t="str">
            <v>Respuesta a Ola Invernal 2010-2011</v>
          </cell>
        </row>
        <row r="10">
          <cell r="A10" t="str">
            <v>Dirección General de Ordenamiento Ambiental Territorial</v>
          </cell>
          <cell r="E10" t="str">
            <v xml:space="preserve">Buen Gobierno </v>
          </cell>
        </row>
        <row r="11">
          <cell r="A11" t="str">
            <v>Grupo de comunicaciones</v>
          </cell>
          <cell r="E11" t="str">
            <v>Estrategias contra la corrupción</v>
          </cell>
        </row>
        <row r="12">
          <cell r="A12" t="str">
            <v>Oficina Asesora de Planeación</v>
          </cell>
          <cell r="E12" t="str">
            <v>Participación ciudadana y capital social</v>
          </cell>
        </row>
        <row r="13">
          <cell r="A13" t="str">
            <v>Oficina Asesora Juridica</v>
          </cell>
          <cell r="E13" t="str">
            <v>Política Internacional</v>
          </cell>
        </row>
        <row r="14">
          <cell r="A14" t="str">
            <v>Oficina de Asuntos Internacionales</v>
          </cell>
          <cell r="E14" t="str">
            <v>Políticas de desarrollo Fronterizo</v>
          </cell>
        </row>
        <row r="15">
          <cell r="A15" t="str">
            <v>Oficina de Control Interno</v>
          </cell>
        </row>
        <row r="16">
          <cell r="A16" t="str">
            <v>Oficina de Negocios verdes sostenibles</v>
          </cell>
        </row>
        <row r="17">
          <cell r="A17" t="str">
            <v>Oficina de Tecnología de la Información y la Comunicación</v>
          </cell>
        </row>
        <row r="18">
          <cell r="A18" t="str">
            <v>Parques Nacionales Naturales</v>
          </cell>
        </row>
        <row r="19">
          <cell r="A19" t="str">
            <v>Secretaria General</v>
          </cell>
        </row>
        <row r="20">
          <cell r="A20" t="str">
            <v>Subdirección de Educación y participación</v>
          </cell>
        </row>
      </sheetData>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A"/>
      <sheetName val="DESP MIN"/>
      <sheetName val="DESP VICE"/>
      <sheetName val="AI"/>
      <sheetName val="ASUNT MARIN"/>
      <sheetName val="DIR BIODIV"/>
      <sheetName val="CC"/>
      <sheetName val="GIRH"/>
      <sheetName val="DSSU"/>
      <sheetName val="PLANEA"/>
      <sheetName val="OT"/>
      <sheetName val="NEG VER"/>
      <sheetName val="TIC"/>
      <sheetName val="PNN"/>
      <sheetName val="SG"/>
      <sheetName val="EyP"/>
      <sheetName val="OJ"/>
      <sheetName val="CONT INT"/>
      <sheetName val="TOTAL "/>
      <sheetName val="CONTROL"/>
      <sheetName val="FUENTES X VIGENCIAS"/>
      <sheetName val="Hoja4"/>
      <sheetName val="ListaSubprogramasmetas"/>
      <sheetName val="Obj Gasto"/>
      <sheetName val="Lista desplegable"/>
      <sheetName val="OBJ-EST-OBJ-GEST-METAS"/>
    </sheetNames>
    <sheetDataSet>
      <sheetData sheetId="0">
        <row r="2">
          <cell r="A2" t="str">
            <v>Despacho del Ministro</v>
          </cell>
        </row>
      </sheetData>
      <sheetData sheetId="1">
        <row r="2">
          <cell r="A2" t="str">
            <v>Despacho del Ministro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
          <cell r="A2" t="str">
            <v>Despacho del Ministro</v>
          </cell>
          <cell r="E2" t="str">
            <v>Biodiversidad y sus servicios ecosistemicos</v>
          </cell>
        </row>
        <row r="3">
          <cell r="A3" t="str">
            <v>Agencia Nacional de Licencias</v>
          </cell>
          <cell r="E3" t="str">
            <v>Gestión Integral del recurso Hídrico</v>
          </cell>
        </row>
        <row r="4">
          <cell r="A4" t="str">
            <v>Despacho del Viceministro de Ambiente</v>
          </cell>
          <cell r="E4" t="str">
            <v>Gestión Ambiental Sectorial y Urbana</v>
          </cell>
        </row>
        <row r="5">
          <cell r="A5" t="str">
            <v>Dirección de Asuntos Ambientales Sectorial y Urbana</v>
          </cell>
          <cell r="E5" t="str">
            <v xml:space="preserve">Cambio Climático, reducción de la vulnerabilidad y adaptación </v>
          </cell>
        </row>
        <row r="6">
          <cell r="A6" t="str">
            <v>Dirección de Asuntos Marinos, Costeros y Recusos Acuaticos</v>
          </cell>
          <cell r="E6" t="str">
            <v>Buen Gobierno para la Gestión Ambiental</v>
          </cell>
        </row>
        <row r="7">
          <cell r="A7" t="str">
            <v>Dirección de Bosques, Biodiversidad y Servicios Ecosistemicos</v>
          </cell>
          <cell r="E7" t="str">
            <v>Practicas de buen gobierno en gestión del riesgo</v>
          </cell>
        </row>
        <row r="8">
          <cell r="A8" t="str">
            <v>Dirección de Cambio Climático</v>
          </cell>
          <cell r="E8" t="str">
            <v>Mejorar el conocimiento del riesgo</v>
          </cell>
        </row>
        <row r="9">
          <cell r="A9" t="str">
            <v>Dirección de Gestión Integral del Recurso Hidrico</v>
          </cell>
          <cell r="E9" t="str">
            <v>Respuesta a Ola Invernal 2010-2011</v>
          </cell>
        </row>
        <row r="10">
          <cell r="A10" t="str">
            <v>Dirección General de Ordenamiento Ambiental Territorial</v>
          </cell>
          <cell r="E10" t="str">
            <v xml:space="preserve">Buen Gobierno </v>
          </cell>
        </row>
        <row r="11">
          <cell r="A11" t="str">
            <v>Grupo de comunicaciones</v>
          </cell>
          <cell r="E11" t="str">
            <v>Estrategias contra la corrupción</v>
          </cell>
        </row>
        <row r="12">
          <cell r="A12" t="str">
            <v>Oficina Asesora de Planeación</v>
          </cell>
          <cell r="E12" t="str">
            <v>Participación ciudadana y capital social</v>
          </cell>
        </row>
        <row r="13">
          <cell r="A13" t="str">
            <v>Oficina Asesora Juridica</v>
          </cell>
          <cell r="E13" t="str">
            <v>Política Internacional</v>
          </cell>
        </row>
        <row r="14">
          <cell r="A14" t="str">
            <v>Oficina de Asuntos Internacionales</v>
          </cell>
          <cell r="E14" t="str">
            <v>Políticas de desarrollo Fronterizo</v>
          </cell>
        </row>
        <row r="15">
          <cell r="A15" t="str">
            <v>Oficina de Control Interno</v>
          </cell>
        </row>
        <row r="16">
          <cell r="A16" t="str">
            <v>Oficina de Negocios verdes sostenibles</v>
          </cell>
        </row>
        <row r="17">
          <cell r="A17" t="str">
            <v>Oficina de Tecnología de la Información y la Comunicación</v>
          </cell>
        </row>
        <row r="18">
          <cell r="A18" t="str">
            <v>Parques Nacionales Naturales</v>
          </cell>
        </row>
        <row r="19">
          <cell r="A19" t="str">
            <v>Secretaria General</v>
          </cell>
        </row>
        <row r="20">
          <cell r="A20" t="str">
            <v>Subdirección de Educación y participación</v>
          </cell>
        </row>
      </sheetData>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Hoja3"/>
      <sheetName val="sOPORT TECNICO"/>
      <sheetName val="PREVENTIVO"/>
    </sheetNames>
    <sheetDataSet>
      <sheetData sheetId="0"/>
      <sheetData sheetId="1">
        <row r="2">
          <cell r="A2" t="str">
            <v>Eficacia</v>
          </cell>
          <cell r="B2" t="str">
            <v>Mensual</v>
          </cell>
        </row>
        <row r="3">
          <cell r="A3" t="str">
            <v>Eficiencia</v>
          </cell>
          <cell r="B3" t="str">
            <v>Quincenal</v>
          </cell>
        </row>
        <row r="4">
          <cell r="A4" t="str">
            <v>Efectividad</v>
          </cell>
          <cell r="B4" t="str">
            <v>Trimestral</v>
          </cell>
        </row>
        <row r="5">
          <cell r="B5" t="str">
            <v>Semestral</v>
          </cell>
        </row>
        <row r="6">
          <cell r="B6" t="str">
            <v>Anual</v>
          </cell>
        </row>
      </sheetData>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
      <sheetName val="DE"/>
      <sheetName val="SH"/>
      <sheetName val="VAS"/>
      <sheetName val="EyP"/>
      <sheetName val="DL"/>
      <sheetName val="DSS"/>
      <sheetName val="UP"/>
      <sheetName val="RH"/>
      <sheetName val="AE"/>
      <sheetName val="CC"/>
      <sheetName val="SINA"/>
      <sheetName val="AL"/>
      <sheetName val="DP"/>
      <sheetName val="SG"/>
      <sheetName val="OJ"/>
      <sheetName val="COMU"/>
      <sheetName val="AI"/>
      <sheetName val="VICE AMB"/>
      <sheetName val="PP"/>
      <sheetName val="Hoja1"/>
      <sheetName val="Lista desplegable"/>
      <sheetName val="Obj Gas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2">
          <cell r="B2" t="str">
            <v>1. Planeación y orientación estratégica</v>
          </cell>
        </row>
        <row r="3">
          <cell r="B3" t="str">
            <v>2. Gestión de calidad</v>
          </cell>
        </row>
        <row r="4">
          <cell r="B4" t="str">
            <v>3. Gestión de información</v>
          </cell>
        </row>
        <row r="5">
          <cell r="B5" t="str">
            <v>4. Gestión de recursos con la banca multilateral</v>
          </cell>
        </row>
        <row r="6">
          <cell r="B6" t="str">
            <v>5. Gestión de recursos organismos internacionales</v>
          </cell>
        </row>
        <row r="7">
          <cell r="B7" t="str">
            <v>6. Gestión de recursos con presupuesto general de la nación</v>
          </cell>
        </row>
        <row r="8">
          <cell r="B8" t="str">
            <v>7. Administración de recursos con la banca multilateral</v>
          </cell>
        </row>
        <row r="9">
          <cell r="B9" t="str">
            <v>8. Direccionamiento de recursos de fondos</v>
          </cell>
        </row>
        <row r="10">
          <cell r="B10" t="str">
            <v>9. Gestión de comunicaciones</v>
          </cell>
        </row>
        <row r="11">
          <cell r="B11" t="str">
            <v>10. Formulación de políticas</v>
          </cell>
        </row>
        <row r="12">
          <cell r="B12" t="str">
            <v>11. Instrumentación normativa</v>
          </cell>
        </row>
        <row r="13">
          <cell r="B13" t="str">
            <v>12. Formulación de instrumentos</v>
          </cell>
        </row>
        <row r="14">
          <cell r="B14" t="str">
            <v>13. Promoción y acompañamiento en la implementación de políticas</v>
          </cell>
        </row>
        <row r="15">
          <cell r="B15" t="str">
            <v>14. Gestión de trámites</v>
          </cell>
        </row>
        <row r="16">
          <cell r="B16" t="str">
            <v>15. Gestión de proyectos</v>
          </cell>
        </row>
        <row r="17">
          <cell r="B17" t="str">
            <v>16. Seguimiento de políticas</v>
          </cell>
        </row>
        <row r="18">
          <cell r="B18" t="str">
            <v>17. Conceptos jurídicos</v>
          </cell>
        </row>
        <row r="19">
          <cell r="B19" t="str">
            <v>18. Procesos disciplinarios</v>
          </cell>
        </row>
        <row r="20">
          <cell r="B20" t="str">
            <v>19. Procesos judiciales</v>
          </cell>
        </row>
        <row r="21">
          <cell r="B21" t="str">
            <v>20. Gestión de contratación</v>
          </cell>
        </row>
        <row r="22">
          <cell r="B22" t="str">
            <v>21. Gestión del talento humano</v>
          </cell>
        </row>
        <row r="23">
          <cell r="B23" t="str">
            <v>22. Gestión de recursos físicos</v>
          </cell>
        </row>
        <row r="24">
          <cell r="B24" t="str">
            <v>23. Gestión, seguimiento y control del recurso financiero</v>
          </cell>
        </row>
        <row r="25">
          <cell r="B25" t="str">
            <v>24. Gestión tecnologica</v>
          </cell>
        </row>
        <row r="26">
          <cell r="B26" t="str">
            <v>25. Gestión documental</v>
          </cell>
        </row>
        <row r="27">
          <cell r="B27" t="str">
            <v>26. Atención al usuario</v>
          </cell>
        </row>
        <row r="28">
          <cell r="B28" t="str">
            <v>27. Procesamiento y disponibilidad de la documentación técnica</v>
          </cell>
        </row>
        <row r="29">
          <cell r="B29" t="str">
            <v>28. Apoyo en negociaciones internacionales</v>
          </cell>
        </row>
        <row r="30">
          <cell r="B30" t="str">
            <v>29. Atención legislativa especializada</v>
          </cell>
        </row>
        <row r="31">
          <cell r="B31" t="str">
            <v>30. Apoyo, acompañamiento y evaluación para el control interno</v>
          </cell>
        </row>
      </sheetData>
      <sheetData sheetId="21" refreshError="1"/>
      <sheetData sheetId="2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Nohora Isabel Velasquez Ubaque" refreshedDate="42179.427205324071" createdVersion="4" refreshedVersion="4" minRefreshableVersion="3" recordCount="48">
  <cacheSource type="worksheet">
    <worksheetSource ref="A8:BA56" sheet="Balance de Metas PAI"/>
  </cacheSource>
  <cacheFields count="53">
    <cacheField name="Responsable Proceso" numFmtId="0">
      <sharedItems count="5">
        <s v="SGM"/>
        <s v="OAJ"/>
        <s v="SSNA"/>
        <s v="SAF"/>
        <s v="DIG"/>
      </sharedItems>
    </cacheField>
    <cacheField name="PROCESO" numFmtId="0">
      <sharedItems/>
    </cacheField>
    <cacheField name="SUBPROGRAMA" numFmtId="0">
      <sharedItems containsBlank="1"/>
    </cacheField>
    <cacheField name="METAS_x000a_PAI" numFmtId="0">
      <sharedItems longText="1"/>
    </cacheField>
    <cacheField name="Indicador" numFmtId="0">
      <sharedItems/>
    </cacheField>
    <cacheField name="Tipo de indicador " numFmtId="0">
      <sharedItems/>
    </cacheField>
    <cacheField name="Tipo de Metas" numFmtId="0">
      <sharedItems containsBlank="1"/>
    </cacheField>
    <cacheField name="Periodicidad" numFmtId="0">
      <sharedItems containsBlank="1"/>
    </cacheField>
    <cacheField name="DTAM" numFmtId="0">
      <sharedItems containsString="0" containsBlank="1" containsNumber="1" containsInteger="1" minValue="0" maxValue="2"/>
    </cacheField>
    <cacheField name="DTAO" numFmtId="0">
      <sharedItems containsString="0" containsBlank="1" containsNumber="1" containsInteger="1" minValue="0" maxValue="12"/>
    </cacheField>
    <cacheField name="DTAN" numFmtId="0">
      <sharedItems containsString="0" containsBlank="1" containsNumber="1" containsInteger="1" minValue="0" maxValue="13"/>
    </cacheField>
    <cacheField name="DTCA" numFmtId="0">
      <sharedItems containsString="0" containsBlank="1" containsNumber="1" containsInteger="1" minValue="0" maxValue="15"/>
    </cacheField>
    <cacheField name="DTOR" numFmtId="0">
      <sharedItems containsString="0" containsBlank="1" containsNumber="1" containsInteger="1" minValue="0" maxValue="9"/>
    </cacheField>
    <cacheField name="DTPA" numFmtId="0">
      <sharedItems containsString="0" containsBlank="1" containsNumber="1" containsInteger="1" minValue="0" maxValue="8"/>
    </cacheField>
    <cacheField name="NC" numFmtId="0">
      <sharedItems containsBlank="1" containsMixedTypes="1" containsNumber="1" minValue="0" maxValue="8"/>
    </cacheField>
    <cacheField name="2010_x000a_Total" numFmtId="0">
      <sharedItems containsBlank="1" containsMixedTypes="1" containsNumber="1" minValue="0" maxValue="8"/>
    </cacheField>
    <cacheField name="DTAM2" numFmtId="0">
      <sharedItems containsString="0" containsBlank="1" containsNumber="1" containsInteger="1" minValue="0" maxValue="6"/>
    </cacheField>
    <cacheField name="DTAO2" numFmtId="0">
      <sharedItems containsString="0" containsBlank="1" containsNumber="1" containsInteger="1" minValue="0" maxValue="12"/>
    </cacheField>
    <cacheField name="DTAN2" numFmtId="0">
      <sharedItems containsString="0" containsBlank="1" containsNumber="1" containsInteger="1" minValue="0" maxValue="17"/>
    </cacheField>
    <cacheField name="DTCA2" numFmtId="0">
      <sharedItems containsString="0" containsBlank="1" containsNumber="1" containsInteger="1" minValue="0" maxValue="15"/>
    </cacheField>
    <cacheField name="DTOR2" numFmtId="0">
      <sharedItems containsString="0" containsBlank="1" containsNumber="1" containsInteger="1" minValue="0" maxValue="9"/>
    </cacheField>
    <cacheField name="DTPA2" numFmtId="0">
      <sharedItems containsString="0" containsBlank="1" containsNumber="1" containsInteger="1" minValue="0" maxValue="8"/>
    </cacheField>
    <cacheField name="NC2" numFmtId="0">
      <sharedItems containsString="0" containsBlank="1" containsNumber="1" minValue="-0.43690851735015773" maxValue="10"/>
    </cacheField>
    <cacheField name="2011_x000a_Total" numFmtId="0">
      <sharedItems containsBlank="1" containsMixedTypes="1" containsNumber="1" minValue="-0.43690851735015773" maxValue="10"/>
    </cacheField>
    <cacheField name="DTAM3" numFmtId="0">
      <sharedItems containsString="0" containsBlank="1" containsNumber="1" containsInteger="1" minValue="0" maxValue="9"/>
    </cacheField>
    <cacheField name="DTAO3" numFmtId="0">
      <sharedItems containsString="0" containsBlank="1" containsNumber="1" containsInteger="1" minValue="0" maxValue="39"/>
    </cacheField>
    <cacheField name="DTAN3" numFmtId="0">
      <sharedItems containsString="0" containsBlank="1" containsNumber="1" containsInteger="1" minValue="0" maxValue="22"/>
    </cacheField>
    <cacheField name="DTCA3" numFmtId="0">
      <sharedItems containsString="0" containsBlank="1" containsNumber="1" containsInteger="1" minValue="0" maxValue="15"/>
    </cacheField>
    <cacheField name="DTOR3" numFmtId="0">
      <sharedItems containsString="0" containsBlank="1" containsNumber="1" containsInteger="1" minValue="0" maxValue="9"/>
    </cacheField>
    <cacheField name="DTPA3" numFmtId="0">
      <sharedItems containsString="0" containsBlank="1" containsNumber="1" containsInteger="1" minValue="0" maxValue="10"/>
    </cacheField>
    <cacheField name="NC3" numFmtId="0">
      <sharedItems containsString="0" containsBlank="1" containsNumber="1" minValue="0" maxValue="20"/>
    </cacheField>
    <cacheField name="2012_x000a_Total" numFmtId="0">
      <sharedItems containsBlank="1" containsMixedTypes="1" containsNumber="1" minValue="0" maxValue="20"/>
    </cacheField>
    <cacheField name="DTAM4" numFmtId="0">
      <sharedItems containsString="0" containsBlank="1" containsNumber="1" containsInteger="1" minValue="0" maxValue="9"/>
    </cacheField>
    <cacheField name="DTAO4" numFmtId="0">
      <sharedItems containsString="0" containsBlank="1" containsNumber="1" containsInteger="1" minValue="0" maxValue="39"/>
    </cacheField>
    <cacheField name="DTAN4" numFmtId="0">
      <sharedItems containsString="0" containsBlank="1" containsNumber="1" containsInteger="1" minValue="0" maxValue="22"/>
    </cacheField>
    <cacheField name="DTCA4" numFmtId="0">
      <sharedItems containsString="0" containsBlank="1" containsNumber="1" containsInteger="1" minValue="0" maxValue="15"/>
    </cacheField>
    <cacheField name="DTOR4" numFmtId="0">
      <sharedItems containsString="0" containsBlank="1" containsNumber="1" containsInteger="1" minValue="0" maxValue="9"/>
    </cacheField>
    <cacheField name="DTPA4" numFmtId="0">
      <sharedItems containsString="0" containsBlank="1" containsNumber="1" containsInteger="1" minValue="0" maxValue="11"/>
    </cacheField>
    <cacheField name="NC4" numFmtId="0">
      <sharedItems containsString="0" containsBlank="1" containsNumber="1" minValue="0" maxValue="32"/>
    </cacheField>
    <cacheField name="2013_x000a_Total" numFmtId="0">
      <sharedItems containsBlank="1" containsMixedTypes="1" containsNumber="1" minValue="0" maxValue="32"/>
    </cacheField>
    <cacheField name="DTAM5" numFmtId="0">
      <sharedItems containsString="0" containsBlank="1" containsNumber="1" containsInteger="1" minValue="0" maxValue="9"/>
    </cacheField>
    <cacheField name="DTAO5" numFmtId="0">
      <sharedItems containsNonDate="0" containsString="0" containsBlank="1"/>
    </cacheField>
    <cacheField name="DTAN5" numFmtId="0">
      <sharedItems containsNonDate="0" containsString="0" containsBlank="1"/>
    </cacheField>
    <cacheField name="DTCA5" numFmtId="0">
      <sharedItems containsNonDate="0" containsString="0" containsBlank="1"/>
    </cacheField>
    <cacheField name="DTOR5" numFmtId="0">
      <sharedItems containsNonDate="0" containsString="0" containsBlank="1"/>
    </cacheField>
    <cacheField name="DTPA5" numFmtId="0">
      <sharedItems containsNonDate="0" containsString="0" containsBlank="1"/>
    </cacheField>
    <cacheField name="NC5" numFmtId="0">
      <sharedItems containsBlank="1" containsMixedTypes="1" containsNumber="1" minValue="0" maxValue="5"/>
    </cacheField>
    <cacheField name="2014_x000a_Total" numFmtId="0">
      <sharedItems containsBlank="1" containsMixedTypes="1" containsNumber="1" minValue="0" maxValue="5"/>
    </cacheField>
    <cacheField name="Meta a 2014" numFmtId="0">
      <sharedItems containsMixedTypes="1" containsNumber="1" minValue="0.1" maxValue="26"/>
    </cacheField>
    <cacheField name="Reporte acumulado con Corte a _x000a_30 Jun 2014" numFmtId="0">
      <sharedItems containsBlank="1" containsMixedTypes="1" containsNumber="1" minValue="-0.43690851735015773" maxValue="32"/>
    </cacheField>
    <cacheField name="Reporte acumulado con Corte a _x000a_30 Dic 2014" numFmtId="0">
      <sharedItems containsString="0" containsBlank="1" containsNumber="1" minValue="0" maxValue="26"/>
    </cacheField>
    <cacheField name="% Avance_x000a_(Reporte/Meta)" numFmtId="9">
      <sharedItems containsMixedTypes="1" containsNumber="1" minValue="0" maxValue="2.0249999999999999"/>
    </cacheField>
    <cacheField name="% Avance ajustado_x000a_(Reporte/Meta)" numFmtId="9">
      <sharedItems containsMixedTypes="1" containsNumber="1" minValue="0"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ery Brigeth Melguizo Baez" refreshedDate="42212.374419907406" createdVersion="4" refreshedVersion="4" minRefreshableVersion="3" recordCount="48">
  <cacheSource type="worksheet">
    <worksheetSource ref="B8:BA56" sheet="Balance de Metas PAI"/>
  </cacheSource>
  <cacheFields count="52">
    <cacheField name="PROCESO" numFmtId="0">
      <sharedItems count="12">
        <s v="Coordinación SINAP"/>
        <s v="Gestión Juridica "/>
        <s v="Sostenibilidad Financiera"/>
        <s v="Gestión y Administración de la Información "/>
        <s v="Administración y Manejo del SPNN"/>
        <s v="Gestión del Talento Humano"/>
        <s v="Direccionamiento Estratégico"/>
        <s v="Gestión de Comunicaciones"/>
        <s v="Gestión de Recursos Financieros "/>
        <s v="Gestión de recursos fisicos "/>
        <s v="Adquisicion de bienes y servicios "/>
        <s v="Atenciónal usuario"/>
      </sharedItems>
    </cacheField>
    <cacheField name="SUBPROGRAMA" numFmtId="0">
      <sharedItems containsBlank="1"/>
    </cacheField>
    <cacheField name="METAS_x000a_PAI" numFmtId="0">
      <sharedItems longText="1"/>
    </cacheField>
    <cacheField name="Indicador" numFmtId="0">
      <sharedItems/>
    </cacheField>
    <cacheField name="Tipo de indicador " numFmtId="0">
      <sharedItems/>
    </cacheField>
    <cacheField name="Tipo de Metas" numFmtId="0">
      <sharedItems containsBlank="1"/>
    </cacheField>
    <cacheField name="Periodicidad" numFmtId="0">
      <sharedItems containsBlank="1"/>
    </cacheField>
    <cacheField name="DTAM" numFmtId="0">
      <sharedItems containsString="0" containsBlank="1" containsNumber="1" containsInteger="1" minValue="0" maxValue="2"/>
    </cacheField>
    <cacheField name="DTAO" numFmtId="0">
      <sharedItems containsString="0" containsBlank="1" containsNumber="1" containsInteger="1" minValue="0" maxValue="12"/>
    </cacheField>
    <cacheField name="DTAN" numFmtId="0">
      <sharedItems containsString="0" containsBlank="1" containsNumber="1" containsInteger="1" minValue="0" maxValue="13"/>
    </cacheField>
    <cacheField name="DTCA" numFmtId="0">
      <sharedItems containsString="0" containsBlank="1" containsNumber="1" containsInteger="1" minValue="0" maxValue="15"/>
    </cacheField>
    <cacheField name="DTOR" numFmtId="0">
      <sharedItems containsString="0" containsBlank="1" containsNumber="1" containsInteger="1" minValue="0" maxValue="9"/>
    </cacheField>
    <cacheField name="DTPA" numFmtId="0">
      <sharedItems containsString="0" containsBlank="1" containsNumber="1" containsInteger="1" minValue="0" maxValue="8"/>
    </cacheField>
    <cacheField name="NC" numFmtId="0">
      <sharedItems containsBlank="1" containsMixedTypes="1" containsNumber="1" minValue="0" maxValue="8"/>
    </cacheField>
    <cacheField name="2010_x000a_Total" numFmtId="0">
      <sharedItems containsBlank="1" containsMixedTypes="1" containsNumber="1" minValue="0" maxValue="8"/>
    </cacheField>
    <cacheField name="DTAM2" numFmtId="0">
      <sharedItems containsString="0" containsBlank="1" containsNumber="1" containsInteger="1" minValue="0" maxValue="6"/>
    </cacheField>
    <cacheField name="DTAO2" numFmtId="0">
      <sharedItems containsString="0" containsBlank="1" containsNumber="1" containsInteger="1" minValue="0" maxValue="12"/>
    </cacheField>
    <cacheField name="DTAN2" numFmtId="0">
      <sharedItems containsString="0" containsBlank="1" containsNumber="1" containsInteger="1" minValue="0" maxValue="17"/>
    </cacheField>
    <cacheField name="DTCA2" numFmtId="0">
      <sharedItems containsString="0" containsBlank="1" containsNumber="1" containsInteger="1" minValue="0" maxValue="15"/>
    </cacheField>
    <cacheField name="DTOR2" numFmtId="0">
      <sharedItems containsString="0" containsBlank="1" containsNumber="1" containsInteger="1" minValue="0" maxValue="9"/>
    </cacheField>
    <cacheField name="DTPA2" numFmtId="0">
      <sharedItems containsString="0" containsBlank="1" containsNumber="1" containsInteger="1" minValue="0" maxValue="8"/>
    </cacheField>
    <cacheField name="NC2" numFmtId="0">
      <sharedItems containsString="0" containsBlank="1" containsNumber="1" minValue="-0.43690851735015773" maxValue="10"/>
    </cacheField>
    <cacheField name="2011_x000a_Total" numFmtId="0">
      <sharedItems containsBlank="1" containsMixedTypes="1" containsNumber="1" minValue="-0.43690851735015773" maxValue="10"/>
    </cacheField>
    <cacheField name="DTAM3" numFmtId="0">
      <sharedItems containsString="0" containsBlank="1" containsNumber="1" containsInteger="1" minValue="0" maxValue="9"/>
    </cacheField>
    <cacheField name="DTAO3" numFmtId="0">
      <sharedItems containsString="0" containsBlank="1" containsNumber="1" containsInteger="1" minValue="0" maxValue="39"/>
    </cacheField>
    <cacheField name="DTAN3" numFmtId="0">
      <sharedItems containsString="0" containsBlank="1" containsNumber="1" containsInteger="1" minValue="0" maxValue="22"/>
    </cacheField>
    <cacheField name="DTCA3" numFmtId="0">
      <sharedItems containsString="0" containsBlank="1" containsNumber="1" containsInteger="1" minValue="0" maxValue="15"/>
    </cacheField>
    <cacheField name="DTOR3" numFmtId="0">
      <sharedItems containsString="0" containsBlank="1" containsNumber="1" containsInteger="1" minValue="0" maxValue="9"/>
    </cacheField>
    <cacheField name="DTPA3" numFmtId="0">
      <sharedItems containsString="0" containsBlank="1" containsNumber="1" containsInteger="1" minValue="0" maxValue="10"/>
    </cacheField>
    <cacheField name="NC3" numFmtId="0">
      <sharedItems containsString="0" containsBlank="1" containsNumber="1" minValue="0" maxValue="20"/>
    </cacheField>
    <cacheField name="2012_x000a_Total" numFmtId="0">
      <sharedItems containsBlank="1" containsMixedTypes="1" containsNumber="1" minValue="0" maxValue="20"/>
    </cacheField>
    <cacheField name="DTAM4" numFmtId="0">
      <sharedItems containsString="0" containsBlank="1" containsNumber="1" containsInteger="1" minValue="0" maxValue="9"/>
    </cacheField>
    <cacheField name="DTAO4" numFmtId="0">
      <sharedItems containsString="0" containsBlank="1" containsNumber="1" containsInteger="1" minValue="0" maxValue="39"/>
    </cacheField>
    <cacheField name="DTAN4" numFmtId="0">
      <sharedItems containsString="0" containsBlank="1" containsNumber="1" containsInteger="1" minValue="0" maxValue="22"/>
    </cacheField>
    <cacheField name="DTCA4" numFmtId="0">
      <sharedItems containsString="0" containsBlank="1" containsNumber="1" containsInteger="1" minValue="0" maxValue="15"/>
    </cacheField>
    <cacheField name="DTOR4" numFmtId="0">
      <sharedItems containsString="0" containsBlank="1" containsNumber="1" containsInteger="1" minValue="0" maxValue="9"/>
    </cacheField>
    <cacheField name="DTPA4" numFmtId="0">
      <sharedItems containsString="0" containsBlank="1" containsNumber="1" containsInteger="1" minValue="0" maxValue="11"/>
    </cacheField>
    <cacheField name="NC4" numFmtId="0">
      <sharedItems containsString="0" containsBlank="1" containsNumber="1" minValue="0" maxValue="32"/>
    </cacheField>
    <cacheField name="2013_x000a_Total" numFmtId="0">
      <sharedItems containsBlank="1" containsMixedTypes="1" containsNumber="1" minValue="0" maxValue="32"/>
    </cacheField>
    <cacheField name="DTAM5" numFmtId="0">
      <sharedItems containsString="0" containsBlank="1" containsNumber="1" containsInteger="1" minValue="0" maxValue="9"/>
    </cacheField>
    <cacheField name="DTAO5" numFmtId="0">
      <sharedItems containsNonDate="0" containsString="0" containsBlank="1"/>
    </cacheField>
    <cacheField name="DTAN5" numFmtId="0">
      <sharedItems containsNonDate="0" containsString="0" containsBlank="1"/>
    </cacheField>
    <cacheField name="DTCA5" numFmtId="0">
      <sharedItems containsNonDate="0" containsString="0" containsBlank="1"/>
    </cacheField>
    <cacheField name="DTOR5" numFmtId="0">
      <sharedItems containsNonDate="0" containsString="0" containsBlank="1"/>
    </cacheField>
    <cacheField name="DTPA5" numFmtId="0">
      <sharedItems containsNonDate="0" containsString="0" containsBlank="1"/>
    </cacheField>
    <cacheField name="NC5" numFmtId="0">
      <sharedItems containsBlank="1" containsMixedTypes="1" containsNumber="1" minValue="0" maxValue="5"/>
    </cacheField>
    <cacheField name="2014_x000a_Total" numFmtId="0">
      <sharedItems containsBlank="1" containsMixedTypes="1" containsNumber="1" minValue="0" maxValue="5"/>
    </cacheField>
    <cacheField name="Meta a 2014" numFmtId="0">
      <sharedItems containsMixedTypes="1" containsNumber="1" minValue="0.1" maxValue="26"/>
    </cacheField>
    <cacheField name="Reporte acumulado con Corte a _x000a_30 Jun 2014" numFmtId="0">
      <sharedItems containsBlank="1" containsMixedTypes="1" containsNumber="1" minValue="-0.43690851735015773" maxValue="32"/>
    </cacheField>
    <cacheField name="Reporte acumulado con Corte a _x000a_30 Dic 2014" numFmtId="0">
      <sharedItems containsString="0" containsBlank="1" containsNumber="1" minValue="0" maxValue="26"/>
    </cacheField>
    <cacheField name="% Avance_x000a_(Reporte/Meta)" numFmtId="9">
      <sharedItems containsMixedTypes="1" containsNumber="1" minValue="0" maxValue="2.0249999999999999"/>
    </cacheField>
    <cacheField name="% Avance ajustado_x000a_(Reporte/Meta)" numFmtId="9">
      <sharedItems containsMixedTypes="1" containsNumber="1" minValue="0" maxValue="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ery Brigeth Melguizo Baez" refreshedDate="42212.374471064817" createdVersion="4" refreshedVersion="4" minRefreshableVersion="3" recordCount="48">
  <cacheSource type="worksheet">
    <worksheetSource ref="F8:BA56" sheet="Balance de Metas PAI"/>
  </cacheSource>
  <cacheFields count="48">
    <cacheField name="Tipo de indicador " numFmtId="0">
      <sharedItems count="3">
        <s v="Efectividad"/>
        <s v="Eficacia "/>
        <s v="Eficiencia"/>
      </sharedItems>
    </cacheField>
    <cacheField name="Tipo de Metas" numFmtId="0">
      <sharedItems containsBlank="1"/>
    </cacheField>
    <cacheField name="Periodicidad" numFmtId="0">
      <sharedItems containsBlank="1"/>
    </cacheField>
    <cacheField name="DTAM" numFmtId="0">
      <sharedItems containsString="0" containsBlank="1" containsNumber="1" containsInteger="1" minValue="0" maxValue="2"/>
    </cacheField>
    <cacheField name="DTAO" numFmtId="0">
      <sharedItems containsString="0" containsBlank="1" containsNumber="1" containsInteger="1" minValue="0" maxValue="12"/>
    </cacheField>
    <cacheField name="DTAN" numFmtId="0">
      <sharedItems containsString="0" containsBlank="1" containsNumber="1" containsInteger="1" minValue="0" maxValue="13"/>
    </cacheField>
    <cacheField name="DTCA" numFmtId="0">
      <sharedItems containsString="0" containsBlank="1" containsNumber="1" containsInteger="1" minValue="0" maxValue="15"/>
    </cacheField>
    <cacheField name="DTOR" numFmtId="0">
      <sharedItems containsString="0" containsBlank="1" containsNumber="1" containsInteger="1" minValue="0" maxValue="9"/>
    </cacheField>
    <cacheField name="DTPA" numFmtId="0">
      <sharedItems containsString="0" containsBlank="1" containsNumber="1" containsInteger="1" minValue="0" maxValue="8"/>
    </cacheField>
    <cacheField name="NC" numFmtId="0">
      <sharedItems containsBlank="1" containsMixedTypes="1" containsNumber="1" minValue="0" maxValue="8"/>
    </cacheField>
    <cacheField name="2010_x000a_Total" numFmtId="0">
      <sharedItems containsBlank="1" containsMixedTypes="1" containsNumber="1" minValue="0" maxValue="8"/>
    </cacheField>
    <cacheField name="DTAM2" numFmtId="0">
      <sharedItems containsString="0" containsBlank="1" containsNumber="1" containsInteger="1" minValue="0" maxValue="6"/>
    </cacheField>
    <cacheField name="DTAO2" numFmtId="0">
      <sharedItems containsString="0" containsBlank="1" containsNumber="1" containsInteger="1" minValue="0" maxValue="12"/>
    </cacheField>
    <cacheField name="DTAN2" numFmtId="0">
      <sharedItems containsString="0" containsBlank="1" containsNumber="1" containsInteger="1" minValue="0" maxValue="17"/>
    </cacheField>
    <cacheField name="DTCA2" numFmtId="0">
      <sharedItems containsString="0" containsBlank="1" containsNumber="1" containsInteger="1" minValue="0" maxValue="15"/>
    </cacheField>
    <cacheField name="DTOR2" numFmtId="0">
      <sharedItems containsString="0" containsBlank="1" containsNumber="1" containsInteger="1" minValue="0" maxValue="9"/>
    </cacheField>
    <cacheField name="DTPA2" numFmtId="0">
      <sharedItems containsString="0" containsBlank="1" containsNumber="1" containsInteger="1" minValue="0" maxValue="8"/>
    </cacheField>
    <cacheField name="NC2" numFmtId="0">
      <sharedItems containsString="0" containsBlank="1" containsNumber="1" minValue="-0.43690851735015773" maxValue="10"/>
    </cacheField>
    <cacheField name="2011_x000a_Total" numFmtId="0">
      <sharedItems containsBlank="1" containsMixedTypes="1" containsNumber="1" minValue="-0.43690851735015773" maxValue="10"/>
    </cacheField>
    <cacheField name="DTAM3" numFmtId="0">
      <sharedItems containsString="0" containsBlank="1" containsNumber="1" containsInteger="1" minValue="0" maxValue="9"/>
    </cacheField>
    <cacheField name="DTAO3" numFmtId="0">
      <sharedItems containsString="0" containsBlank="1" containsNumber="1" containsInteger="1" minValue="0" maxValue="39"/>
    </cacheField>
    <cacheField name="DTAN3" numFmtId="0">
      <sharedItems containsString="0" containsBlank="1" containsNumber="1" containsInteger="1" minValue="0" maxValue="22"/>
    </cacheField>
    <cacheField name="DTCA3" numFmtId="0">
      <sharedItems containsString="0" containsBlank="1" containsNumber="1" containsInteger="1" minValue="0" maxValue="15"/>
    </cacheField>
    <cacheField name="DTOR3" numFmtId="0">
      <sharedItems containsString="0" containsBlank="1" containsNumber="1" containsInteger="1" minValue="0" maxValue="9"/>
    </cacheField>
    <cacheField name="DTPA3" numFmtId="0">
      <sharedItems containsString="0" containsBlank="1" containsNumber="1" containsInteger="1" minValue="0" maxValue="10"/>
    </cacheField>
    <cacheField name="NC3" numFmtId="0">
      <sharedItems containsString="0" containsBlank="1" containsNumber="1" minValue="0" maxValue="20"/>
    </cacheField>
    <cacheField name="2012_x000a_Total" numFmtId="0">
      <sharedItems containsBlank="1" containsMixedTypes="1" containsNumber="1" minValue="0" maxValue="20"/>
    </cacheField>
    <cacheField name="DTAM4" numFmtId="0">
      <sharedItems containsString="0" containsBlank="1" containsNumber="1" containsInteger="1" minValue="0" maxValue="9"/>
    </cacheField>
    <cacheField name="DTAO4" numFmtId="0">
      <sharedItems containsString="0" containsBlank="1" containsNumber="1" containsInteger="1" minValue="0" maxValue="39"/>
    </cacheField>
    <cacheField name="DTAN4" numFmtId="0">
      <sharedItems containsString="0" containsBlank="1" containsNumber="1" containsInteger="1" minValue="0" maxValue="22"/>
    </cacheField>
    <cacheField name="DTCA4" numFmtId="0">
      <sharedItems containsString="0" containsBlank="1" containsNumber="1" containsInteger="1" minValue="0" maxValue="15"/>
    </cacheField>
    <cacheField name="DTOR4" numFmtId="0">
      <sharedItems containsString="0" containsBlank="1" containsNumber="1" containsInteger="1" minValue="0" maxValue="9"/>
    </cacheField>
    <cacheField name="DTPA4" numFmtId="0">
      <sharedItems containsString="0" containsBlank="1" containsNumber="1" containsInteger="1" minValue="0" maxValue="11"/>
    </cacheField>
    <cacheField name="NC4" numFmtId="0">
      <sharedItems containsString="0" containsBlank="1" containsNumber="1" minValue="0" maxValue="32"/>
    </cacheField>
    <cacheField name="2013_x000a_Total" numFmtId="0">
      <sharedItems containsBlank="1" containsMixedTypes="1" containsNumber="1" minValue="0" maxValue="32"/>
    </cacheField>
    <cacheField name="DTAM5" numFmtId="0">
      <sharedItems containsString="0" containsBlank="1" containsNumber="1" containsInteger="1" minValue="0" maxValue="9"/>
    </cacheField>
    <cacheField name="DTAO5" numFmtId="0">
      <sharedItems containsNonDate="0" containsString="0" containsBlank="1"/>
    </cacheField>
    <cacheField name="DTAN5" numFmtId="0">
      <sharedItems containsNonDate="0" containsString="0" containsBlank="1"/>
    </cacheField>
    <cacheField name="DTCA5" numFmtId="0">
      <sharedItems containsNonDate="0" containsString="0" containsBlank="1"/>
    </cacheField>
    <cacheField name="DTOR5" numFmtId="0">
      <sharedItems containsNonDate="0" containsString="0" containsBlank="1"/>
    </cacheField>
    <cacheField name="DTPA5" numFmtId="0">
      <sharedItems containsNonDate="0" containsString="0" containsBlank="1"/>
    </cacheField>
    <cacheField name="NC5" numFmtId="0">
      <sharedItems containsBlank="1" containsMixedTypes="1" containsNumber="1" minValue="0" maxValue="5"/>
    </cacheField>
    <cacheField name="2014_x000a_Total" numFmtId="0">
      <sharedItems containsBlank="1" containsMixedTypes="1" containsNumber="1" minValue="0" maxValue="5"/>
    </cacheField>
    <cacheField name="Meta a 2014" numFmtId="0">
      <sharedItems containsMixedTypes="1" containsNumber="1" minValue="0.1" maxValue="26"/>
    </cacheField>
    <cacheField name="Reporte acumulado con Corte a _x000a_30 Jun 2014" numFmtId="0">
      <sharedItems containsBlank="1" containsMixedTypes="1" containsNumber="1" minValue="-0.43690851735015773" maxValue="32"/>
    </cacheField>
    <cacheField name="Reporte acumulado con Corte a _x000a_30 Dic 2014" numFmtId="0">
      <sharedItems containsString="0" containsBlank="1" containsNumber="1" minValue="0" maxValue="26"/>
    </cacheField>
    <cacheField name="% Avance_x000a_(Reporte/Meta)" numFmtId="9">
      <sharedItems containsMixedTypes="1" containsNumber="1" minValue="0" maxValue="2.0249999999999999"/>
    </cacheField>
    <cacheField name="% Avance ajustado_x000a_(Reporte/Meta)" numFmtId="9">
      <sharedItems containsMixedTypes="1" containsNumber="1" minValue="0" maxValue="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Mery Brigeth Melguizo Baez" refreshedDate="42212.374620138886" createdVersion="4" refreshedVersion="4" minRefreshableVersion="3" recordCount="15">
  <cacheSource type="worksheet">
    <worksheetSource ref="A2:G17" sheet="objetivos de calidad"/>
  </cacheSource>
  <cacheFields count="7">
    <cacheField name="Objetivo de calidad" numFmtId="0">
      <sharedItems count="9">
        <s v="Mejorar continuamente los procesos para la conservación, promoción y protección del patrimonio natural y cultural  de las áreas del SPNN y para la coordinación del Sistema Nacional de Áreas Protegidas "/>
        <s v="Responder a las necesidades  y requerimientos para el cumplimiento de la misión insitucional de acuerdo con las características definidas para los productos o servicios que presta PNN"/>
        <s v="Desarrollar estrategias oportunas de comunicación e interacción con la ciudadanía y las partes involucradas para la conservación, promoción y protección del patrimonio natural y cultural "/>
        <s v="4. Mejorar la gestión de los procesos misionales reflejada en el cumplimiento del propósito de conservar, promover  y  proteger el patrimonio natural y cultural de las áreas del SPNN y los servicios ecosistémicos que éstas proveen. " u="1"/>
        <s v="7. Mejorar la satisfacción de los usuarios con respecto a los servicios que presta la Entidad y la gestión con las partes  interesadas." u="1"/>
        <s v="5. Responder de manera oportuna a las necesidades y requerimientos de los usuarios y partes interesadas." u="1"/>
        <s v="3. Incrementar el nivel de cumplimiento de las metas planificadas  en cada  uno de los procesos de la entidad." u="1"/>
        <s v="1. Implementar y desarrollar planes orientados a la mejora continua del sistema integrado de gestión por control y autocontrol." u="1"/>
        <s v="2. Mejorar la planificación y ejecución de los recursos necesarios (administrativos, operativos y técnicos) para el cumplimiento de las metas institucionales y el desarrollo de la gestión." u="1"/>
      </sharedItems>
    </cacheField>
    <cacheField name="Tipo de indicador" numFmtId="0">
      <sharedItems/>
    </cacheField>
    <cacheField name="Proceso" numFmtId="0">
      <sharedItems/>
    </cacheField>
    <cacheField name="Nombre del IndIcador" numFmtId="0">
      <sharedItems/>
    </cacheField>
    <cacheField name="Resultado acumulado " numFmtId="0">
      <sharedItems containsString="0" containsBlank="1" containsNumber="1" minValue="9.1999999999999998E-2" maxValue="19"/>
    </cacheField>
    <cacheField name="Porcentaje de avance " numFmtId="9">
      <sharedItems containsSemiMixedTypes="0" containsString="0" containsNumber="1" minValue="0.34577777777777774" maxValue="1"/>
    </cacheField>
    <cacheField name="Subprograma" numFmtId="0">
      <sharedItems containsBlank="1" containsMixedTypes="1" containsNumber="1" containsInteger="1" minValue="1113" maxValue="344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
  <r>
    <x v="0"/>
    <s v="Coordinación SINAP"/>
    <s v="1.1.1 Gestionar y concertar la formulación, aprobación  e implementación de instrumentos de planificación"/>
    <s v="1.1.1.1.  100%  de las entidades territoriales y autoridades ambientales que tienen relación directa con el SPNN,  incorporan acciones tendientes a la conservación in situ  de las áreas en sus instrumentos de planificación y ordenamiento."/>
    <s v="%  de las entidades territoriales y autoridades ambientales que reconocen e incorporan las áreas protegidas del Sistema de Paruqes Nacionales Naturales en al menos un (1) instrumento de planeación y ordenamiento. "/>
    <s v="Efectividad"/>
    <s v="Incremental (Acumulado)"/>
    <s v="Semestral"/>
    <n v="0"/>
    <n v="5"/>
    <n v="13"/>
    <n v="6"/>
    <n v="3"/>
    <n v="0"/>
    <n v="0"/>
    <n v="0"/>
    <n v="0"/>
    <n v="7"/>
    <n v="17"/>
    <n v="6"/>
    <n v="3"/>
    <n v="1"/>
    <n v="0"/>
    <n v="0"/>
    <n v="8"/>
    <n v="39"/>
    <n v="22"/>
    <n v="11"/>
    <n v="8"/>
    <n v="7"/>
    <n v="0.18"/>
    <n v="0.18"/>
    <n v="8"/>
    <n v="39"/>
    <n v="22"/>
    <n v="11"/>
    <n v="8"/>
    <n v="8"/>
    <n v="0.30380000000000001"/>
    <n v="0.30380000000000001"/>
    <m/>
    <m/>
    <m/>
    <m/>
    <m/>
    <m/>
    <s v="?"/>
    <s v="?"/>
    <n v="0.5"/>
    <n v="0.30380000000000001"/>
    <n v="0.3"/>
    <n v="0.6"/>
    <n v="0.6"/>
  </r>
  <r>
    <x v="0"/>
    <s v="Coordinación SINAP"/>
    <m/>
    <s v="1.1.1.2 Cinco (5) instancias de política gubernamental al nivel nacional, incorporan y desarrollan temas relacionados con la planificación y conservación del Sistema de Parques Nacionales Naturales"/>
    <s v="Numero de Instancias de Política Gubernamental a nivel nacional que incorporan y desarrollan temas relacionados con la planificación y conservación del SPNN"/>
    <s v="Eficacia "/>
    <s v="Incremental (Acumulado)"/>
    <s v="Anual"/>
    <m/>
    <m/>
    <m/>
    <m/>
    <m/>
    <m/>
    <n v="3"/>
    <n v="3"/>
    <m/>
    <m/>
    <m/>
    <m/>
    <m/>
    <m/>
    <n v="3"/>
    <n v="3"/>
    <m/>
    <m/>
    <m/>
    <m/>
    <m/>
    <m/>
    <n v="3"/>
    <n v="3"/>
    <m/>
    <m/>
    <m/>
    <m/>
    <m/>
    <m/>
    <n v="4"/>
    <n v="4"/>
    <m/>
    <m/>
    <m/>
    <m/>
    <m/>
    <m/>
    <m/>
    <n v="0"/>
    <n v="5"/>
    <n v="4"/>
    <n v="4"/>
    <n v="0.8"/>
    <n v="0.8"/>
  </r>
  <r>
    <x v="1"/>
    <s v="Coordinación SINAP"/>
    <m/>
    <s v="1.1.1.3   Cinco (5) planes de desarrollo sectorial, incorporan temas relacionados con la planificación y conservación integral del SPNN"/>
    <s v="Número de planes de trabajo para gestión sectorial que incorporan y desarrollan  temas relacionados con la planificación y conservación integral del SPNN"/>
    <s v="Eficacia "/>
    <s v="Incremental (Acumulado)"/>
    <s v="Semestral"/>
    <m/>
    <m/>
    <m/>
    <m/>
    <m/>
    <m/>
    <n v="0"/>
    <n v="0"/>
    <m/>
    <m/>
    <m/>
    <m/>
    <m/>
    <m/>
    <m/>
    <n v="0"/>
    <m/>
    <m/>
    <m/>
    <m/>
    <m/>
    <m/>
    <m/>
    <n v="0"/>
    <m/>
    <m/>
    <m/>
    <m/>
    <m/>
    <m/>
    <m/>
    <n v="0"/>
    <m/>
    <m/>
    <m/>
    <m/>
    <m/>
    <m/>
    <n v="5"/>
    <n v="5"/>
    <n v="5"/>
    <n v="5"/>
    <n v="9"/>
    <n v="1.8"/>
    <n v="1"/>
  </r>
  <r>
    <x v="1"/>
    <s v="Gestión Juridica "/>
    <s v="1.1.2 Contar con un marco de política y normativo adecuado que dinamice el cumplimiento de la misión institucional"/>
    <s v="1.1.2.1  100% de Instrumentos de politica y normativos  elaborados, ajustados, propuestos y gestionados para el cumplimiento misional, a partir del diagnóstico de necesidades realizado en 2011"/>
    <s v="Porcentaje de instrumentos de politica y normativos propuestos y gestionados"/>
    <s v="Eficacia "/>
    <s v="Incremental (Acumulado)"/>
    <s v="Trimestral"/>
    <m/>
    <m/>
    <m/>
    <m/>
    <m/>
    <m/>
    <m/>
    <n v="0"/>
    <m/>
    <m/>
    <m/>
    <m/>
    <m/>
    <m/>
    <m/>
    <n v="0.125"/>
    <m/>
    <m/>
    <m/>
    <m/>
    <m/>
    <m/>
    <m/>
    <n v="0.59375"/>
    <m/>
    <m/>
    <m/>
    <m/>
    <m/>
    <m/>
    <m/>
    <n v="0.6875"/>
    <m/>
    <m/>
    <m/>
    <m/>
    <m/>
    <m/>
    <m/>
    <n v="0.8125"/>
    <n v="0.4"/>
    <n v="0.8125"/>
    <n v="0.81"/>
    <n v="2.0249999999999999"/>
    <n v="1"/>
  </r>
  <r>
    <x v="1"/>
    <s v="Gestión Juridica "/>
    <m/>
    <s v="1.1.2.2   Cinco (5) Instrumentos normativos expedidos  para el cumplimiento misional"/>
    <s v="Número de instrumentos normativos expedidos"/>
    <s v="Eficacia "/>
    <s v="Suma"/>
    <s v="Semestral"/>
    <m/>
    <m/>
    <m/>
    <m/>
    <m/>
    <m/>
    <m/>
    <n v="0"/>
    <m/>
    <m/>
    <m/>
    <m/>
    <m/>
    <m/>
    <m/>
    <n v="0"/>
    <m/>
    <m/>
    <m/>
    <m/>
    <m/>
    <m/>
    <n v="3"/>
    <n v="3"/>
    <m/>
    <m/>
    <m/>
    <m/>
    <m/>
    <m/>
    <m/>
    <n v="0"/>
    <m/>
    <m/>
    <m/>
    <m/>
    <m/>
    <m/>
    <n v="0"/>
    <n v="0"/>
    <n v="5"/>
    <n v="3"/>
    <n v="3"/>
    <n v="0.6"/>
    <n v="0.6"/>
  </r>
  <r>
    <x v="2"/>
    <s v="Sostenibilidad Financiera"/>
    <s v="1.1.3 Diseñar e implementar instrumentos para la valoración, negociación y reconocimiento de los  beneficios ecosistémicos "/>
    <s v="1.1.3.1   Tres (3) Servicios ambientales con instrumentos para su valoración, negociación y reconocimiento ajustados e implementados en las áreas protegidas del sistema identificadas como potenciales a partir del diagnóstico realizado en 2011"/>
    <s v="Número de Servicios ambientales con instrumentos para su valoración, negociación y reconocimiento ajustados e implementados en las áreas protegidas del sistema identificadas como potenciales a partir del diagnóstico realizado en 2011"/>
    <s v="Eficacia "/>
    <s v="Suma"/>
    <s v="Semestral"/>
    <m/>
    <m/>
    <m/>
    <m/>
    <m/>
    <m/>
    <n v="0"/>
    <n v="0"/>
    <m/>
    <m/>
    <m/>
    <m/>
    <m/>
    <m/>
    <n v="0"/>
    <n v="0"/>
    <m/>
    <m/>
    <m/>
    <m/>
    <m/>
    <m/>
    <n v="1"/>
    <n v="1"/>
    <m/>
    <m/>
    <m/>
    <m/>
    <m/>
    <m/>
    <n v="1"/>
    <n v="1"/>
    <m/>
    <m/>
    <m/>
    <m/>
    <m/>
    <m/>
    <m/>
    <n v="0"/>
    <n v="2"/>
    <n v="2"/>
    <n v="3"/>
    <n v="1.5"/>
    <n v="1"/>
  </r>
  <r>
    <x v="3"/>
    <s v="Gestión y Administración de la Información "/>
    <s v="1.1.4 Contar con un sistema de información que facilite la toma de decisiones "/>
    <s v="1.1.4.1    Un (1) sistema de informacion interoperable que contenga los componentes administrativos, técnicos, financieros y geográficos diseñado y en implementacion."/>
    <s v="Porcentaje de avance de los componentes necesarios para el diseño e implementación de un sistema de Información interoperable."/>
    <s v="Eficacia "/>
    <s v="Incremental (Acumulado)"/>
    <s v="Semestral"/>
    <m/>
    <m/>
    <m/>
    <m/>
    <m/>
    <m/>
    <n v="2.2400000000000003E-2"/>
    <n v="2.2400000000000003E-2"/>
    <m/>
    <m/>
    <m/>
    <m/>
    <m/>
    <m/>
    <n v="7.5100000000000014E-2"/>
    <n v="7.5100000000000014E-2"/>
    <m/>
    <m/>
    <m/>
    <m/>
    <m/>
    <m/>
    <n v="0.13795000000000007"/>
    <n v="0.13795000000000007"/>
    <m/>
    <m/>
    <m/>
    <m/>
    <m/>
    <m/>
    <n v="0.24810000000000018"/>
    <n v="0.24810000000000018"/>
    <m/>
    <m/>
    <m/>
    <m/>
    <m/>
    <m/>
    <n v="0.30280000000000018"/>
    <n v="0.30280000000000018"/>
    <n v="0.5"/>
    <n v="0.30280000000000018"/>
    <n v="0.34499999999999997"/>
    <n v="0.69"/>
    <n v="0.69"/>
  </r>
  <r>
    <x v="4"/>
    <s v="Administración y Manejo del SPNN"/>
    <s v="1.2.1  Concertar estrategias especiales de manejo  con grupos étnicos que permitan articular distintas visiones de territorio "/>
    <s v="1.2.1.1   Quince (15) resguardos indigenas traslapados con las areas del SPNN con planes especiales de manejo suscritos y en implementacion."/>
    <s v="número de resguardos indigenas traslapados con las areas del SPNN con planes especiales de manejo suscritos y en implementacion."/>
    <s v="Eficacia "/>
    <s v="Incremental (Acumulado)"/>
    <s v="Semestral"/>
    <n v="1"/>
    <n v="1"/>
    <n v="2"/>
    <n v="2"/>
    <n v="0"/>
    <n v="1"/>
    <n v="7"/>
    <n v="7"/>
    <n v="1"/>
    <n v="1"/>
    <n v="2"/>
    <n v="3"/>
    <n v="0"/>
    <n v="1"/>
    <n v="8"/>
    <n v="8"/>
    <n v="1"/>
    <n v="1"/>
    <n v="2"/>
    <n v="3"/>
    <n v="0"/>
    <n v="1"/>
    <n v="8"/>
    <n v="8"/>
    <n v="1"/>
    <n v="1"/>
    <n v="2"/>
    <n v="3"/>
    <n v="0"/>
    <n v="1"/>
    <n v="8"/>
    <n v="8"/>
    <n v="1"/>
    <m/>
    <m/>
    <m/>
    <m/>
    <m/>
    <m/>
    <s v="?"/>
    <n v="10"/>
    <n v="8"/>
    <n v="8"/>
    <n v="0.8"/>
    <n v="0.8"/>
  </r>
  <r>
    <x v="4"/>
    <s v="Administración y Manejo del SPNN"/>
    <m/>
    <s v="1.2.1.2   Treinta y Ocho (38) comunidades de grupos étnicos que hacen uso regular o permanente de las areas del SPNN con acuerdos suscritos y en implementación"/>
    <s v="Número de comunidades de grupos étnicos que hacen uso regular o permanente de las areas del SPNN con acuerdos suscritos y en implementación"/>
    <s v="Eficacia "/>
    <s v="Incremental (Acumulado)"/>
    <s v="Semestral"/>
    <n v="0"/>
    <n v="0"/>
    <n v="0"/>
    <n v="0"/>
    <n v="0"/>
    <n v="8"/>
    <n v="8"/>
    <n v="8"/>
    <n v="0"/>
    <n v="0"/>
    <n v="0"/>
    <n v="0"/>
    <n v="0"/>
    <n v="8"/>
    <n v="8"/>
    <n v="8"/>
    <n v="0"/>
    <n v="0"/>
    <n v="0"/>
    <n v="0"/>
    <n v="0"/>
    <n v="10"/>
    <n v="10"/>
    <n v="10"/>
    <n v="0"/>
    <n v="0"/>
    <n v="0"/>
    <n v="0"/>
    <n v="0"/>
    <n v="11"/>
    <n v="11"/>
    <n v="11"/>
    <n v="0"/>
    <m/>
    <m/>
    <m/>
    <m/>
    <m/>
    <m/>
    <s v="?"/>
    <n v="26"/>
    <n v="11"/>
    <n v="11"/>
    <n v="0.42307692307692307"/>
    <n v="0.42307692307692307"/>
  </r>
  <r>
    <x v="4"/>
    <s v="Administración y Manejo del SPNN"/>
    <s v="1.2.2  Prevenir, atender y mitigar situaciones de riesgo que afecten la gobernabilidad de las áreas"/>
    <s v="1.2.2.1   100% de las áreas del SPNN cuentan con planes de contingencia para la gestión del riesgo generado por el ejercicio de la autoridad ambiental."/>
    <s v="% de las áreas del SPNN con planes de contingencia para la gestión del riesgo generado por el ejercicio de la autoridad ambiental."/>
    <s v="Eficiencia"/>
    <s v="Incremental (Acumulado)"/>
    <s v="Semestral"/>
    <n v="2"/>
    <n v="2"/>
    <n v="1"/>
    <n v="4"/>
    <n v="3"/>
    <n v="1"/>
    <n v="0.19642857142857142"/>
    <n v="0.19642857142857142"/>
    <n v="2"/>
    <n v="9"/>
    <n v="4"/>
    <n v="10"/>
    <n v="3"/>
    <n v="4"/>
    <n v="0.5178571428571429"/>
    <n v="0.5178571428571429"/>
    <n v="9"/>
    <n v="9"/>
    <n v="6"/>
    <n v="10"/>
    <n v="3"/>
    <n v="8"/>
    <n v="0.8035714285714286"/>
    <n v="0.8035714285714286"/>
    <n v="9"/>
    <n v="12"/>
    <n v="8"/>
    <n v="10"/>
    <n v="5"/>
    <n v="8"/>
    <n v="0.9285714285714286"/>
    <n v="0.9285714285714286"/>
    <n v="9"/>
    <m/>
    <m/>
    <m/>
    <m/>
    <m/>
    <m/>
    <s v="?"/>
    <n v="0.6"/>
    <n v="0.9285714285714286"/>
    <n v="0.95"/>
    <n v="1.5833333333333333"/>
    <n v="1"/>
  </r>
  <r>
    <x v="4"/>
    <s v="Administración y Manejo del SPNN"/>
    <m/>
    <s v="1.2.2.2    Un (1) plan estratégico de seguridad para las áreas del Sistema de Parques Nacionales Naturales diseñado y en implementación en el marco de la Comisión Intersectorial para la Protección del SPNN"/>
    <s v="Porcentaje de avane en el diseño e implementación del plan estratégico de seguridad para las áreas del Sistema de Parques Nacionales Naturales."/>
    <s v="Eficacia "/>
    <s v="Incremental (Acumulado)"/>
    <s v="Semestral"/>
    <m/>
    <m/>
    <m/>
    <m/>
    <m/>
    <m/>
    <n v="0"/>
    <n v="0"/>
    <m/>
    <m/>
    <m/>
    <m/>
    <m/>
    <m/>
    <n v="0"/>
    <n v="0"/>
    <m/>
    <m/>
    <m/>
    <m/>
    <m/>
    <m/>
    <n v="0.35"/>
    <n v="0.35"/>
    <m/>
    <m/>
    <m/>
    <m/>
    <m/>
    <m/>
    <n v="0.5"/>
    <n v="0.35"/>
    <m/>
    <m/>
    <m/>
    <m/>
    <m/>
    <m/>
    <m/>
    <s v="?"/>
    <n v="1"/>
    <n v="0.35"/>
    <n v="0.35"/>
    <n v="0.35"/>
    <n v="0.35"/>
  </r>
  <r>
    <x v="0"/>
    <s v="Coordinación SINAP"/>
    <s v="1.2.3   Promover la participación de actores estratégicos para el cumplimiento de la mision institucional"/>
    <s v="1.2.3.1 100 % de los actores sociales e institucionales estratégicos participando en instancias operativas del SINAP."/>
    <s v="% de los actores sociales e institucionales estratégicos participando en instancias operativas del SINAP."/>
    <s v="Eficacia "/>
    <s v="Incremental (Acumulado)"/>
    <s v="Anual"/>
    <n v="0"/>
    <n v="12"/>
    <n v="0"/>
    <n v="15"/>
    <n v="9"/>
    <n v="8"/>
    <n v="0"/>
    <n v="0"/>
    <n v="0"/>
    <n v="12"/>
    <n v="4"/>
    <n v="15"/>
    <n v="9"/>
    <n v="8"/>
    <n v="0.53"/>
    <n v="0.53"/>
    <n v="0"/>
    <n v="16"/>
    <n v="9"/>
    <n v="15"/>
    <n v="9"/>
    <n v="8"/>
    <n v="0.878"/>
    <n v="0.878"/>
    <n v="0"/>
    <n v="16"/>
    <n v="10"/>
    <n v="15"/>
    <n v="9"/>
    <n v="8"/>
    <n v="0.82799999999999996"/>
    <n v="0.82799999999999996"/>
    <n v="0"/>
    <m/>
    <m/>
    <m/>
    <m/>
    <m/>
    <s v="?"/>
    <s v="?"/>
    <n v="1"/>
    <n v="0.82799999999999996"/>
    <n v="0.745"/>
    <n v="0.745"/>
    <n v="0.745"/>
  </r>
  <r>
    <x v="0"/>
    <s v="Coordinación SINAP"/>
    <m/>
    <s v="1.2.3.2  Doce (12) Subsistemas del Sinap, 6  regionales y 6 temáticos cumplen las caracteristicas asociadas a un sistema completo"/>
    <s v="Número de Subsistemas de SINAP, regionales y temáticos que cumplen las características asociadas a un sistema completo."/>
    <s v="Efectividad"/>
    <s v="Incremental (Acumulado)"/>
    <s v="Anual"/>
    <m/>
    <m/>
    <m/>
    <m/>
    <m/>
    <m/>
    <n v="0"/>
    <n v="0"/>
    <m/>
    <m/>
    <m/>
    <m/>
    <m/>
    <m/>
    <n v="4"/>
    <n v="4"/>
    <m/>
    <m/>
    <m/>
    <m/>
    <m/>
    <m/>
    <n v="6"/>
    <n v="6"/>
    <m/>
    <m/>
    <m/>
    <m/>
    <m/>
    <m/>
    <n v="8"/>
    <n v="8"/>
    <m/>
    <m/>
    <m/>
    <m/>
    <m/>
    <m/>
    <m/>
    <n v="0"/>
    <n v="9"/>
    <n v="8"/>
    <n v="8"/>
    <n v="0.88888888888888884"/>
    <n v="0.88888888888888884"/>
  </r>
  <r>
    <x v="0"/>
    <s v="Coordinación SINAP"/>
    <m/>
    <s v="1.2.3.3   100% de las areas protegidas del SINAP se encuentran en el registro único nacional de áreas protegidas "/>
    <s v="% de las areas protegidas del SINAP se encuentran en el registro único nacional de áreas protegidas RUNAP"/>
    <s v="Eficacia "/>
    <s v="Incremental (Acumulado)"/>
    <s v="Semestral"/>
    <m/>
    <m/>
    <m/>
    <m/>
    <m/>
    <m/>
    <n v="0"/>
    <n v="0"/>
    <m/>
    <m/>
    <m/>
    <m/>
    <m/>
    <m/>
    <n v="0.54"/>
    <n v="0.54"/>
    <m/>
    <m/>
    <m/>
    <m/>
    <m/>
    <m/>
    <n v="0.77"/>
    <n v="0.77"/>
    <m/>
    <m/>
    <m/>
    <m/>
    <m/>
    <m/>
    <n v="0.97389999999999999"/>
    <n v="0.97389999999999999"/>
    <m/>
    <m/>
    <m/>
    <m/>
    <m/>
    <m/>
    <m/>
    <s v="?"/>
    <n v="1"/>
    <n v="0.97389999999999999"/>
    <n v="0.79"/>
    <n v="0.79"/>
    <n v="0.79"/>
  </r>
  <r>
    <x v="0"/>
    <s v="Coordinación SINAP"/>
    <m/>
    <s v="1.2.3.4   Un (1) Sistema de  categorías de manejo  de áreas protegidas del SINAP desarrollado e implementado."/>
    <s v="Porcentaje de avance en el desarrollo e implementación de un sistema de categorías de manejo de áreas protegidas del SINAP"/>
    <s v="Eficacia "/>
    <s v="Incremental (Acumulado)"/>
    <s v="Semestral"/>
    <m/>
    <m/>
    <m/>
    <m/>
    <m/>
    <m/>
    <n v="0"/>
    <n v="0"/>
    <m/>
    <m/>
    <m/>
    <m/>
    <m/>
    <m/>
    <n v="0.3"/>
    <n v="0.3"/>
    <m/>
    <m/>
    <m/>
    <m/>
    <m/>
    <m/>
    <n v="0.7"/>
    <n v="0.7"/>
    <m/>
    <m/>
    <m/>
    <m/>
    <m/>
    <m/>
    <n v="0.7"/>
    <n v="0.7"/>
    <m/>
    <m/>
    <m/>
    <m/>
    <m/>
    <m/>
    <n v="0.7"/>
    <n v="0.7"/>
    <n v="1"/>
    <n v="0.7"/>
    <n v="0.7"/>
    <n v="0.7"/>
    <n v="0.7"/>
  </r>
  <r>
    <x v="4"/>
    <s v="Administración y Manejo del SPNN"/>
    <s v="1.2.4   Promover estrategias educativas que contribuyan a la valoración social de las áreas protegidas"/>
    <s v="1.2.4.1    100% de las Areas del SPNN están implementando procesos educativos en los escenarios formal e informal, en el marco de la Estrategia Nacional de Educación Ambiental"/>
    <s v="% de las Areas que implementan procesos educativos en lo formal e informal, en el marco de la Estrategia Nacional de Educación Ambiental"/>
    <s v="Eficacia "/>
    <s v="Incremental (Acumulado)"/>
    <s v="Anual"/>
    <m/>
    <m/>
    <m/>
    <m/>
    <m/>
    <m/>
    <n v="0"/>
    <n v="0"/>
    <m/>
    <m/>
    <m/>
    <m/>
    <m/>
    <m/>
    <n v="0"/>
    <n v="0"/>
    <m/>
    <m/>
    <m/>
    <m/>
    <m/>
    <m/>
    <n v="0.66"/>
    <n v="0.66"/>
    <m/>
    <m/>
    <m/>
    <m/>
    <m/>
    <m/>
    <n v="0.69"/>
    <n v="0.69"/>
    <m/>
    <m/>
    <m/>
    <m/>
    <m/>
    <m/>
    <m/>
    <n v="0"/>
    <n v="0.79"/>
    <n v="0.69"/>
    <n v="0.66"/>
    <n v="0.83544303797468356"/>
    <n v="0.83544303797468356"/>
  </r>
  <r>
    <x v="0"/>
    <s v="Coordinación SINAP"/>
    <s v="2.1.1   Consolidar un portafolio de pais que incluya la identificación de vacios y la definición de prioridades"/>
    <s v="2.1.1.1   100% de los sitios prioritarios definidos en las diferentes escalas: nacional, regional y local (departamental) a partir de la identificación de vacíos."/>
    <s v="Porcentaje de estudios de identificación de sitios prioritarios requeridos e identificados a escala nacional, regional y local, articulados y disponibles para consulta a través de un mecanismo nacional."/>
    <s v="Eficacia "/>
    <s v="Incremental (Acumulado)"/>
    <s v="Semestral"/>
    <m/>
    <m/>
    <m/>
    <m/>
    <m/>
    <m/>
    <n v="0.33"/>
    <n v="0.33"/>
    <m/>
    <m/>
    <m/>
    <m/>
    <m/>
    <m/>
    <n v="0.33"/>
    <n v="0.33"/>
    <m/>
    <m/>
    <m/>
    <m/>
    <m/>
    <m/>
    <n v="0.33"/>
    <n v="0.33"/>
    <m/>
    <m/>
    <m/>
    <m/>
    <m/>
    <m/>
    <n v="0.33"/>
    <n v="0.33"/>
    <m/>
    <m/>
    <m/>
    <m/>
    <m/>
    <m/>
    <m/>
    <s v="?"/>
    <n v="0.5"/>
    <n v="0.33"/>
    <n v="0.4"/>
    <n v="0.8"/>
    <n v="0.8"/>
  </r>
  <r>
    <x v="0"/>
    <s v="Coordinación SINAP"/>
    <s v="2.2.1   Incrementar la representatividad ecosistémica del país mediante la declaratoria o ampliación de áreas del SPNN"/>
    <s v="2.2.1.1    100% de las unidades no representadas definidas por Parques Nacionales han sido incluidas dentro del SPNN."/>
    <s v="Porcentaje de unidades de análisis representadas en el Sistema de Parques Nacionales Naturales"/>
    <s v="Eficacia "/>
    <s v="Incremental (Acumulado)"/>
    <s v="Anual"/>
    <m/>
    <m/>
    <m/>
    <m/>
    <m/>
    <m/>
    <n v="0.55000000000000004"/>
    <n v="0.55000000000000004"/>
    <m/>
    <m/>
    <m/>
    <m/>
    <m/>
    <m/>
    <n v="0.57999999999999996"/>
    <n v="0.57999999999999996"/>
    <m/>
    <m/>
    <m/>
    <m/>
    <m/>
    <m/>
    <n v="0.57999999999999996"/>
    <n v="0.57999999999999996"/>
    <m/>
    <m/>
    <m/>
    <m/>
    <m/>
    <m/>
    <n v="0.5958"/>
    <n v="0.5958"/>
    <m/>
    <m/>
    <m/>
    <m/>
    <m/>
    <m/>
    <m/>
    <n v="0"/>
    <n v="0.85"/>
    <n v="0.5958"/>
    <n v="0.58330000000000004"/>
    <n v="0.68623529411764717"/>
    <n v="0.68623529411764717"/>
  </r>
  <r>
    <x v="4"/>
    <s v="Administración y Manejo del SPNN"/>
    <s v="3.1.1   Adelantar procesos para el manejo de poblaciones silvestres de especies priorizadas"/>
    <s v="3.1.1.1   Cuatro (4) Programas de manejo de valores objeto de conservación definidos para el sistema al nivel de especie,  adaptados e implementados en el SPNN"/>
    <s v="% de avane de los Programas de manejo de valores objeto de conservación definidos para el sistema al nivel de especie,  adaptados e implementados en el SPNN"/>
    <s v="Eficacia "/>
    <s v="Incremental (Acumulado)"/>
    <s v="Semestral"/>
    <m/>
    <m/>
    <m/>
    <m/>
    <m/>
    <m/>
    <n v="0"/>
    <n v="0"/>
    <m/>
    <m/>
    <m/>
    <m/>
    <m/>
    <m/>
    <n v="0"/>
    <n v="0"/>
    <m/>
    <m/>
    <m/>
    <m/>
    <m/>
    <m/>
    <n v="0"/>
    <n v="0"/>
    <m/>
    <m/>
    <m/>
    <m/>
    <m/>
    <m/>
    <n v="0.18"/>
    <n v="0.18"/>
    <m/>
    <m/>
    <m/>
    <m/>
    <m/>
    <m/>
    <m/>
    <n v="0.23"/>
    <n v="1"/>
    <n v="0.23"/>
    <n v="0.68"/>
    <n v="0.68"/>
    <n v="0.68"/>
  </r>
  <r>
    <x v="4"/>
    <s v="Administración y Manejo del SPNN"/>
    <m/>
    <s v="3.1.1.2  Una (1) Especie o ensamble  o grupo de especie definido como objeto de conservacion del sistema de PNN mantiene poblaciones viables en áreas del sistema y sus zonas de influencia"/>
    <s v="No. de especies o ensamble o grupo de especies definido como objeto de conservación del sistema mantiene poblaciones estables en cuanto al tamaño y distribución en Parques Nacionales Naturales"/>
    <s v="Efectividad"/>
    <s v="Constante"/>
    <s v="Anual"/>
    <m/>
    <m/>
    <m/>
    <m/>
    <m/>
    <m/>
    <m/>
    <s v="T0"/>
    <m/>
    <m/>
    <m/>
    <m/>
    <m/>
    <m/>
    <m/>
    <s v="?"/>
    <m/>
    <m/>
    <m/>
    <m/>
    <m/>
    <m/>
    <m/>
    <s v="?"/>
    <m/>
    <m/>
    <m/>
    <m/>
    <m/>
    <m/>
    <m/>
    <s v="?"/>
    <m/>
    <m/>
    <m/>
    <m/>
    <m/>
    <m/>
    <m/>
    <s v="?"/>
    <s v="Meta a 2019"/>
    <s v="-"/>
    <m/>
    <s v=""/>
    <s v="Meta a 2019"/>
  </r>
  <r>
    <x v="4"/>
    <s v="Administración y Manejo del SPNN"/>
    <s v="3.2.1.   Ordenar usos, actividades y ocupación en las áreas del SPNN, incorporando a colonos, campesinos y propietarios a través de procesos de restauración ecológica, saneamiento y relocalización en coordinación con las autoridades competentes."/>
    <s v="3.2.1.1    50% de las hectareas ocupadas al 2010 y priorizadas, tienen implementadas estrategias asociadas a temas de ocupación, uso y tenencia"/>
    <s v="Porcentaje de las hectáreas ocupadas al 2010 y priorizadas, tienen implementadas estrategias asociadas a temas de ocupación, uso y tenencia"/>
    <s v="Eficacia "/>
    <s v="Incremental (Acumulado)"/>
    <s v="Anual"/>
    <m/>
    <m/>
    <m/>
    <m/>
    <m/>
    <m/>
    <n v="2.0999999999999999E-3"/>
    <n v="2.0999999999999999E-3"/>
    <m/>
    <m/>
    <m/>
    <m/>
    <m/>
    <m/>
    <n v="1.9900000000000001E-2"/>
    <n v="1.9900000000000001E-2"/>
    <m/>
    <m/>
    <m/>
    <m/>
    <m/>
    <m/>
    <n v="3.3099999999999997E-2"/>
    <n v="3.3099999999999997E-2"/>
    <m/>
    <m/>
    <m/>
    <m/>
    <m/>
    <m/>
    <n v="0.2"/>
    <n v="0.2"/>
    <m/>
    <m/>
    <m/>
    <m/>
    <m/>
    <m/>
    <s v="?"/>
    <s v="?"/>
    <n v="0.25"/>
    <n v="0.2"/>
    <n v="0.2"/>
    <n v="0.8"/>
    <n v="0.8"/>
  </r>
  <r>
    <x v="4"/>
    <s v="Administración y Manejo del SPNN"/>
    <s v="3.2.3  Prevenir, atender y mitigar riesgos, eventos e impactos generados por fenómenos naturales e incendios forestales"/>
    <s v="3.2.3.1   100% de especies invasoras priorizadas en el 2010, para el SPNN, con planes de accion que permitan disminuir la presion a los valores objetos de conservacion"/>
    <s v="% de especies invasoras priorizadas en el 2010, para el SPNN, con planes de accion que permitan disminuir la presion a los valores objetos de conservacion"/>
    <s v="Eficacia "/>
    <s v="Suma"/>
    <s v="Semestral"/>
    <m/>
    <m/>
    <m/>
    <m/>
    <m/>
    <m/>
    <n v="0"/>
    <n v="0"/>
    <m/>
    <m/>
    <m/>
    <m/>
    <m/>
    <m/>
    <n v="0"/>
    <n v="0"/>
    <m/>
    <m/>
    <m/>
    <m/>
    <m/>
    <m/>
    <n v="0"/>
    <n v="0"/>
    <m/>
    <m/>
    <m/>
    <m/>
    <m/>
    <m/>
    <n v="0.7"/>
    <n v="0.7"/>
    <m/>
    <m/>
    <m/>
    <m/>
    <m/>
    <m/>
    <n v="0.7"/>
    <n v="0.7"/>
    <n v="1"/>
    <n v="0.7"/>
    <n v="1"/>
    <n v="1"/>
    <n v="1"/>
  </r>
  <r>
    <x v="4"/>
    <s v="Administración y Manejo del SPNN"/>
    <m/>
    <s v="3.2.3.2    100% de las áreas del sistema de PNN con planes de emergencia articulados con las instancias de coordinación correspondientes."/>
    <s v="% de las áreas del sistema de PNN con planes de emergencia articulados con las instancias de coordinación correspondientes."/>
    <s v="Eficacia "/>
    <s v="Incremental (Acumulado)"/>
    <s v="Semestral"/>
    <n v="0"/>
    <n v="0"/>
    <n v="0"/>
    <n v="0"/>
    <n v="0"/>
    <n v="0"/>
    <n v="0.09"/>
    <n v="0"/>
    <n v="0"/>
    <n v="0"/>
    <n v="0"/>
    <n v="0"/>
    <n v="0"/>
    <n v="0"/>
    <n v="0"/>
    <n v="0"/>
    <n v="0"/>
    <n v="0"/>
    <n v="0"/>
    <n v="0"/>
    <n v="0"/>
    <n v="0"/>
    <n v="0"/>
    <n v="0"/>
    <n v="0"/>
    <n v="2"/>
    <n v="0"/>
    <n v="0"/>
    <n v="0"/>
    <n v="0"/>
    <n v="0"/>
    <n v="0"/>
    <m/>
    <m/>
    <m/>
    <m/>
    <m/>
    <m/>
    <n v="0"/>
    <n v="0"/>
    <n v="0.45"/>
    <n v="0"/>
    <n v="0.15559999999999999"/>
    <n v="0.34577777777777774"/>
    <n v="0.34577777777777774"/>
  </r>
  <r>
    <x v="4"/>
    <s v="Administración y Manejo del SPNN"/>
    <m/>
    <s v="3.2.3.3  100% de los Planes de Contingencia que respondan a cada una de las amenazas identificadas en las áreas del SPNN,  en marcha, articulados con los Comités Locales y Regionales de Prevencion y Atencion de Desastres. (CLOPAD´s y CREPAD´s) y  que cuentan con la dotación para actuar como primer respondiente"/>
    <s v="% de los Planes de Contingencia que respondan a las amenazas priorizadas identificadas en las áreas del SPNN,  y articulados con las instancias de coordinación  correspondientes "/>
    <s v="Eficacia "/>
    <s v="Incremental (Acumulado)"/>
    <s v="Semestral"/>
    <n v="2"/>
    <n v="3"/>
    <n v="6"/>
    <n v="4"/>
    <n v="0"/>
    <n v="5"/>
    <n v="0"/>
    <n v="0"/>
    <n v="6"/>
    <n v="3"/>
    <n v="6"/>
    <n v="10"/>
    <n v="0"/>
    <n v="5"/>
    <n v="0"/>
    <n v="0"/>
    <n v="9"/>
    <n v="5"/>
    <n v="6"/>
    <n v="11"/>
    <n v="0"/>
    <n v="7"/>
    <n v="0"/>
    <n v="0"/>
    <n v="0"/>
    <n v="3"/>
    <n v="0"/>
    <n v="11"/>
    <n v="0"/>
    <n v="7"/>
    <n v="0"/>
    <n v="0"/>
    <m/>
    <m/>
    <m/>
    <m/>
    <m/>
    <m/>
    <n v="0"/>
    <n v="0"/>
    <n v="1"/>
    <n v="0"/>
    <n v="7.0000000000000007E-2"/>
    <n v="7.0000000000000007E-2"/>
    <n v="7.0000000000000007E-2"/>
  </r>
  <r>
    <x v="4"/>
    <s v="Administración y Manejo del SPNN"/>
    <s v="3.2.4   Regular y controlar el uso y aprovechamiento de los recursos naturales en las áreas del SPNN"/>
    <s v="3.2.4.1     50% de especies o ecosistemas definidos como objetos de conservación del SPNN y con presión por uso y aprovechamiento han mejorado su condición de estado, conforme a criterios de sostenibilidad"/>
    <s v="Porcentaje de ecosistemas (biomas) que tienen presión por uso y aprovechamiento  que han mejorado su condición de estado"/>
    <s v="Efectividad"/>
    <s v="Incremental (Acumulado)"/>
    <s v="Quinquenal"/>
    <m/>
    <m/>
    <m/>
    <m/>
    <m/>
    <m/>
    <n v="0"/>
    <n v="0"/>
    <m/>
    <m/>
    <m/>
    <m/>
    <m/>
    <m/>
    <n v="0"/>
    <n v="0"/>
    <m/>
    <m/>
    <m/>
    <m/>
    <m/>
    <m/>
    <n v="0"/>
    <n v="0"/>
    <m/>
    <m/>
    <m/>
    <m/>
    <m/>
    <m/>
    <n v="0"/>
    <n v="0"/>
    <m/>
    <m/>
    <m/>
    <m/>
    <m/>
    <m/>
    <n v="0"/>
    <n v="0"/>
    <n v="0.1"/>
    <n v="0"/>
    <n v="0"/>
    <n v="0"/>
    <n v="0"/>
  </r>
  <r>
    <x v="4"/>
    <s v="Administración y Manejo del SPNN"/>
    <m/>
    <s v="3.2.4.2    100% de las areas del sistema priorizadas en el 2010,  hacen parte de procesos de ordenamiento regional de los recursos hidrobiologicos y pesqueros, incorporando e implementando  acciones para la conservacion del SPNN."/>
    <s v="Porcentaje de avance en la participación de procesos de ordenamiento regional de los recursos hidrobiológicos y pesqueros, en las áreas priorizadas del sistema, incorporando e implementando acciones para la conservación del  Sistema de Parques."/>
    <s v="Eficacia "/>
    <s v="Incremental (Acumulado)"/>
    <s v="Semestral"/>
    <m/>
    <m/>
    <m/>
    <m/>
    <m/>
    <m/>
    <m/>
    <n v="0"/>
    <m/>
    <m/>
    <m/>
    <m/>
    <m/>
    <m/>
    <m/>
    <n v="0"/>
    <m/>
    <m/>
    <m/>
    <m/>
    <m/>
    <m/>
    <m/>
    <n v="0"/>
    <m/>
    <m/>
    <m/>
    <m/>
    <m/>
    <m/>
    <m/>
    <n v="0"/>
    <m/>
    <m/>
    <m/>
    <m/>
    <m/>
    <m/>
    <n v="0.28570000000000001"/>
    <n v="0.28570000000000001"/>
    <n v="0.4"/>
    <n v="0.28570000000000001"/>
    <n v="0.48"/>
    <n v="1.2"/>
    <n v="1"/>
  </r>
  <r>
    <x v="4"/>
    <s v="Administración y Manejo del SPNN"/>
    <m/>
    <s v="3.2.4.3   Disminuir en un 50% del número de unidades económicas de pesca que afectan las áreas del sistema de PNN"/>
    <s v="Porcentaje de disminución de las  unidades económicas de pesca que afectan las áreas del sistema de PNN"/>
    <s v="Eficacia "/>
    <m/>
    <m/>
    <m/>
    <m/>
    <m/>
    <m/>
    <m/>
    <m/>
    <s v="Toma de datos"/>
    <s v="Toma de datos"/>
    <m/>
    <m/>
    <m/>
    <m/>
    <m/>
    <m/>
    <n v="-0.43690851735015773"/>
    <n v="-0.43690851735015773"/>
    <m/>
    <m/>
    <m/>
    <m/>
    <m/>
    <m/>
    <m/>
    <s v="?"/>
    <m/>
    <m/>
    <m/>
    <m/>
    <m/>
    <m/>
    <m/>
    <s v="?"/>
    <m/>
    <m/>
    <m/>
    <m/>
    <m/>
    <m/>
    <m/>
    <s v="?"/>
    <s v="Meta a 2019"/>
    <n v="-0.43690851735015773"/>
    <n v="0"/>
    <s v=""/>
    <s v="Meta a 2019"/>
  </r>
  <r>
    <x v="4"/>
    <s v="Administración y Manejo del SPNN"/>
    <m/>
    <s v="3.2.4.4    100% de las presiones que afectan al SPNN por el otorgamiento de permisos, concesiones y autorizaciones de actividades permitidas en las áreas protegidas que conforman el mismo, cualificadas y cuantificadas."/>
    <s v="% de avance en la cualificación de las presiones por el aprovechamiento del recurso hidrico en las áreas protegidas que conforman el SPNN"/>
    <s v="Eficacia "/>
    <s v="Incremental (Acumulado)"/>
    <s v="Anual"/>
    <m/>
    <m/>
    <m/>
    <m/>
    <m/>
    <m/>
    <n v="0"/>
    <n v="0"/>
    <m/>
    <m/>
    <m/>
    <m/>
    <m/>
    <m/>
    <n v="0"/>
    <n v="0"/>
    <m/>
    <m/>
    <m/>
    <m/>
    <m/>
    <m/>
    <n v="0"/>
    <n v="0"/>
    <m/>
    <m/>
    <m/>
    <m/>
    <m/>
    <m/>
    <n v="0.15"/>
    <n v="0.15"/>
    <m/>
    <m/>
    <m/>
    <m/>
    <m/>
    <m/>
    <m/>
    <n v="0"/>
    <n v="0.4"/>
    <n v="0.15"/>
    <n v="0.7"/>
    <n v="1.7499999999999998"/>
    <n v="1"/>
  </r>
  <r>
    <x v="4"/>
    <s v="Administración y Manejo del SPNN"/>
    <m/>
    <s v="3.2.4.5    100% de las presiones priorizadas a 2010 para el SPNN, originadas por infracciones ambientales, intervenidas mediante el ejercicio efectivo de la función sancionatoria y/o a través de procesos penales"/>
    <s v="% de presiones para el SPNN, originadas por infracciones ambientales que son intervenidas en el ejercicio efectivo de la función sancionatoria y/o a través de procesos penales"/>
    <s v="Eficacia "/>
    <s v="Incremental (Acumulado)"/>
    <s v="Semestral"/>
    <m/>
    <m/>
    <m/>
    <m/>
    <m/>
    <m/>
    <n v="0"/>
    <n v="0"/>
    <m/>
    <m/>
    <m/>
    <m/>
    <m/>
    <m/>
    <n v="1"/>
    <n v="1"/>
    <m/>
    <m/>
    <m/>
    <m/>
    <m/>
    <m/>
    <n v="1"/>
    <n v="1"/>
    <m/>
    <m/>
    <m/>
    <m/>
    <m/>
    <m/>
    <n v="1"/>
    <n v="1"/>
    <m/>
    <m/>
    <m/>
    <m/>
    <m/>
    <m/>
    <n v="1"/>
    <n v="1"/>
    <n v="0.4"/>
    <n v="1"/>
    <n v="0.68"/>
    <n v="1.7"/>
    <n v="1"/>
  </r>
  <r>
    <x v="4"/>
    <s v="Administración y Manejo del SPNN"/>
    <m/>
    <s v="3.2.4.6    100% de áreas con vocación ecoturística han mantenido o mejorado el estado de conservación de sus VOC a través de la implementación de planes de uso público "/>
    <s v="Porcentaje de Áreas Protegidas implementando el ecoturismo como estrategia de conservación y desarrollando un monitoreo de impactos asociados a la actividad. "/>
    <s v="Eficacia "/>
    <s v="Incremental (Acumulado)"/>
    <s v="Anual"/>
    <m/>
    <m/>
    <m/>
    <m/>
    <m/>
    <m/>
    <m/>
    <n v="0"/>
    <m/>
    <m/>
    <m/>
    <m/>
    <m/>
    <m/>
    <m/>
    <n v="0"/>
    <m/>
    <m/>
    <m/>
    <m/>
    <m/>
    <m/>
    <m/>
    <n v="0"/>
    <m/>
    <m/>
    <m/>
    <m/>
    <m/>
    <m/>
    <n v="4.3478260869565216E-2"/>
    <n v="4.3478260869565216E-2"/>
    <m/>
    <m/>
    <m/>
    <m/>
    <m/>
    <m/>
    <n v="8.6956521739130432E-2"/>
    <n v="8.6956521739130432E-2"/>
    <n v="0.4"/>
    <n v="8.6956521739130432E-2"/>
    <n v="0.1739"/>
    <n v="0.43474999999999997"/>
    <n v="0.43474999999999997"/>
  </r>
  <r>
    <x v="0"/>
    <s v="Coordinación SINAP"/>
    <s v="3.3.1    Promover y participar en los procesos de ordenamiento del territorio, gestionando la incorporacion de acciones tendientes a la conservacion del SPNN"/>
    <s v="3.3.1.1    100% de los subsistemas regionales del SINAP identifican la estructura ecologica principal de su región, con las áreas del SPNN como nucleo, y promueven e implementan figuras de ordenamiento  para su consolidacion."/>
    <s v="% de los subsistemas regionales del SINAP identifican la estructura ecologica principal de su región, con las áreas del SPNN como nucleo."/>
    <s v="Eficacia "/>
    <s v="Incremental (Acumulado)"/>
    <s v="Anual"/>
    <n v="0"/>
    <n v="0"/>
    <n v="0"/>
    <n v="0"/>
    <n v="0"/>
    <n v="0"/>
    <n v="0"/>
    <n v="0"/>
    <n v="0"/>
    <n v="0"/>
    <n v="0"/>
    <n v="0"/>
    <n v="0"/>
    <n v="0"/>
    <n v="0"/>
    <n v="0"/>
    <n v="0"/>
    <n v="0"/>
    <n v="0"/>
    <n v="0"/>
    <n v="0"/>
    <n v="0"/>
    <n v="0"/>
    <n v="0"/>
    <n v="0"/>
    <n v="0"/>
    <n v="0"/>
    <n v="0"/>
    <n v="0"/>
    <n v="0"/>
    <n v="0"/>
    <n v="0"/>
    <m/>
    <m/>
    <m/>
    <m/>
    <m/>
    <m/>
    <n v="0"/>
    <n v="0"/>
    <n v="0.2"/>
    <n v="0"/>
    <n v="0"/>
    <n v="0"/>
    <n v="0"/>
  </r>
  <r>
    <x v="4"/>
    <s v="Administración y Manejo del SPNN"/>
    <s v="3.4.1  Desarrollar y promover el conocimiento  de los valores naturales, culturales y los beneficios ambientales de las áreas protegidas, para la toma de decisiones."/>
    <s v="3.4.1.1    100% de los  VOC definidos para el sistema cuentan con una línea base de informacion actualizada conforme a los ejercicios de planificacion para el manejo de las áreas y el sistema"/>
    <s v="% de los  VOC definidos para el sistema cuentan con una línea base de informacion actualizada conforme a los ejercicios de planificacion para el manejo de las áreas y el sistema"/>
    <s v="Eficacia "/>
    <s v="Incremental (Acumulado)"/>
    <s v="Semestral"/>
    <m/>
    <m/>
    <m/>
    <m/>
    <m/>
    <m/>
    <n v="0"/>
    <n v="0"/>
    <m/>
    <m/>
    <m/>
    <m/>
    <m/>
    <m/>
    <n v="0"/>
    <n v="0"/>
    <m/>
    <m/>
    <m/>
    <m/>
    <m/>
    <m/>
    <n v="0"/>
    <n v="0"/>
    <m/>
    <m/>
    <m/>
    <m/>
    <m/>
    <m/>
    <n v="0.47"/>
    <n v="0.47"/>
    <m/>
    <m/>
    <m/>
    <m/>
    <m/>
    <m/>
    <n v="0.46700000000000003"/>
    <n v="0.46700000000000003"/>
    <n v="1"/>
    <n v="0.46700000000000003"/>
    <n v="0.89"/>
    <n v="0.89"/>
    <n v="0.89"/>
  </r>
  <r>
    <x v="3"/>
    <s v="Gestión del Talento Humano"/>
    <s v="3.4.2  Fortalecer las capacidades gerenciales y organizacionales de la Unidad de Parques."/>
    <s v="3.4.2.1    100% de una propuesta de estructura organizacional que responda a las necesidades del Sistema, gestionada ante las instancias competentes "/>
    <s v="Porcentaje de avance en la gestión ante las entidades competentes de una propuesta de estructura organizacional  que responda a las necesidades del sistema"/>
    <s v="Eficacia "/>
    <s v="Incremental (Acumulado)"/>
    <s v="Anual"/>
    <m/>
    <m/>
    <m/>
    <m/>
    <m/>
    <m/>
    <n v="0.7"/>
    <n v="0.7"/>
    <m/>
    <m/>
    <m/>
    <m/>
    <m/>
    <m/>
    <n v="0.73576923076923073"/>
    <n v="0.73576923076923073"/>
    <m/>
    <m/>
    <m/>
    <m/>
    <m/>
    <m/>
    <n v="0.73576923076923073"/>
    <n v="0.73576923076923073"/>
    <m/>
    <m/>
    <m/>
    <m/>
    <m/>
    <m/>
    <n v="0.74015384615384616"/>
    <n v="0.74015384615384616"/>
    <m/>
    <m/>
    <m/>
    <m/>
    <m/>
    <m/>
    <m/>
    <n v="0"/>
    <n v="1"/>
    <n v="0.74015384615384616"/>
    <n v="0.74"/>
    <n v="0.74"/>
    <n v="0.74"/>
  </r>
  <r>
    <x v="3"/>
    <s v="Gestión del Talento Humano"/>
    <m/>
    <s v="3.4.2.2     100% Implementación, seguimiento y adaptación de los programas de capacitación definidos en el Plan Institucional de Capacitación de la Unidad de Parques"/>
    <s v="% de avance en la  Implementación,  de los programas de capacitación definidos en el Plan Institucional de Capacitación de la entidad"/>
    <s v="Eficacia "/>
    <s v="Constante"/>
    <s v="Trimestral"/>
    <m/>
    <m/>
    <m/>
    <m/>
    <m/>
    <m/>
    <n v="0.873"/>
    <n v="0.873"/>
    <m/>
    <m/>
    <m/>
    <m/>
    <m/>
    <m/>
    <n v="1.0994046619207594"/>
    <n v="1.0994046619207594"/>
    <m/>
    <m/>
    <m/>
    <m/>
    <m/>
    <m/>
    <n v="0.56399999999999995"/>
    <n v="0.56399999999999995"/>
    <m/>
    <m/>
    <m/>
    <m/>
    <m/>
    <m/>
    <n v="0.87518197851531176"/>
    <n v="0.87518197851531176"/>
    <m/>
    <m/>
    <m/>
    <m/>
    <m/>
    <m/>
    <n v="0.31"/>
    <n v="0.31"/>
    <n v="1"/>
    <n v="0.31"/>
    <n v="1.1000000000000001"/>
    <n v="1.1000000000000001"/>
    <n v="1"/>
  </r>
  <r>
    <x v="3"/>
    <s v="Gestión del Talento Humano"/>
    <m/>
    <s v="3.4.2.3   100% Implementación, seguimiento y adaptación de los programas de bienestar definidos en el Plan Institucional de bienestar social de la Unidad de Parques (sin linea base, se calculo con 6 DT representadas en 100%)"/>
    <s v="% de avance en la implementación, de los programas de bienestar definidos en el Plan Institucional de bienestar social "/>
    <s v="Eficacia "/>
    <s v="Constante"/>
    <s v="Trimestral"/>
    <m/>
    <m/>
    <m/>
    <m/>
    <m/>
    <m/>
    <n v="0.313"/>
    <n v="0.313"/>
    <m/>
    <m/>
    <m/>
    <m/>
    <m/>
    <m/>
    <n v="0.63876543209876546"/>
    <n v="0.63876543209876546"/>
    <m/>
    <m/>
    <m/>
    <m/>
    <m/>
    <m/>
    <n v="0.4219753086419753"/>
    <n v="0.4219753086419753"/>
    <m/>
    <m/>
    <m/>
    <m/>
    <m/>
    <m/>
    <n v="0.83237528463278332"/>
    <n v="0.83237528463278332"/>
    <m/>
    <m/>
    <m/>
    <m/>
    <m/>
    <m/>
    <n v="0.19"/>
    <n v="0.19"/>
    <n v="1"/>
    <n v="0.19"/>
    <n v="1.01"/>
    <n v="1.01"/>
    <n v="1"/>
  </r>
  <r>
    <x v="4"/>
    <s v="Direccionamiento Estratégico"/>
    <s v="3.4.3   Implementar un sistema de planeación institucional, sistemas de gestión y mecanismos de evaluación"/>
    <s v="3.4.3.1   100% del sistema de planeación institucional estandarizado y en implementación para el SPNN, que responda a las normas técnicas de calidad y el Modelo Estándar de Control Interno"/>
    <s v="% de avance en la implementación del  sistema de planeación institucional "/>
    <s v="Eficacia "/>
    <s v="Constante"/>
    <s v="Semestral"/>
    <m/>
    <m/>
    <m/>
    <m/>
    <m/>
    <m/>
    <n v="0.25"/>
    <n v="0.25"/>
    <m/>
    <m/>
    <m/>
    <m/>
    <m/>
    <m/>
    <n v="0.54530000000000001"/>
    <n v="0.54530000000000001"/>
    <m/>
    <m/>
    <m/>
    <m/>
    <m/>
    <m/>
    <n v="0.57599999999999996"/>
    <n v="0.57599999999999996"/>
    <m/>
    <m/>
    <m/>
    <m/>
    <m/>
    <m/>
    <n v="0.88420770505809987"/>
    <n v="0.88420770505809987"/>
    <m/>
    <m/>
    <m/>
    <m/>
    <m/>
    <m/>
    <n v="0.59906862478165135"/>
    <n v="0.59906862478165135"/>
    <n v="1"/>
    <n v="0.59906862478165135"/>
    <n v="0.94779999999999998"/>
    <n v="0.94779999999999998"/>
    <n v="0.94779999999999998"/>
  </r>
  <r>
    <x v="4"/>
    <s v="Gestión de Comunicaciones"/>
    <s v="3.4.4   Posicionar a Parques Nacionales Naturales en los ámbitos nacional, regional, local e internacional y consolidar la cultura de la comunicación al interior."/>
    <s v="3.4.4.1     El equivalente al 60% de la población que habita en las 6 ciudades capitales en donde se ubican las Direcciones Territoriales y el Nivel Central, informadas sobre el SPNN y los bienes y servicios ambientales del mismo, en el marco de la medición anual de medios"/>
    <s v="% de la población que habita en las 6 ciudades capitales en donde se ubican las Direcciones Territoriales y el Nivel Central, informadas sobre el SPNN y los bienes y servicios ambientales del mismo, en el marco de la medición anual de medios"/>
    <s v="Eficacia "/>
    <s v="Constante"/>
    <s v="Anual"/>
    <m/>
    <m/>
    <m/>
    <m/>
    <m/>
    <m/>
    <n v="9.1999999999999998E-2"/>
    <n v="9.1999999999999998E-2"/>
    <m/>
    <m/>
    <m/>
    <m/>
    <m/>
    <m/>
    <n v="0.24"/>
    <n v="0.24"/>
    <m/>
    <m/>
    <m/>
    <m/>
    <m/>
    <m/>
    <n v="0.25"/>
    <n v="0.25"/>
    <m/>
    <m/>
    <m/>
    <m/>
    <m/>
    <m/>
    <n v="0.26"/>
    <n v="0.26"/>
    <m/>
    <m/>
    <m/>
    <m/>
    <m/>
    <m/>
    <n v="0.38"/>
    <n v="0"/>
    <n v="0.3"/>
    <n v="0.26"/>
    <n v="0.26"/>
    <n v="0.8666666666666667"/>
    <n v="0.8666666666666667"/>
  </r>
  <r>
    <x v="4"/>
    <s v="Gestión de Comunicaciones"/>
    <m/>
    <s v="3.4.4.3   28 áreas Protegidas del SPNN implementando procesos de comunicación comunitaria"/>
    <s v="número de áreas Protegidas del SPNN implementando procesos de comunicación comunitaria"/>
    <s v="Eficacia "/>
    <s v="Incremental (Acumulado)"/>
    <s v="Semestral"/>
    <n v="0"/>
    <n v="0"/>
    <n v="0"/>
    <n v="0"/>
    <n v="0"/>
    <n v="0"/>
    <n v="5"/>
    <n v="5"/>
    <n v="1"/>
    <n v="1"/>
    <n v="0"/>
    <n v="1"/>
    <n v="0"/>
    <n v="0"/>
    <n v="10"/>
    <n v="10"/>
    <n v="1"/>
    <n v="4"/>
    <n v="0"/>
    <n v="7"/>
    <n v="1"/>
    <n v="3"/>
    <n v="20"/>
    <n v="20"/>
    <n v="2"/>
    <n v="6"/>
    <n v="1"/>
    <n v="7"/>
    <n v="1"/>
    <n v="3"/>
    <n v="21"/>
    <n v="21"/>
    <m/>
    <m/>
    <m/>
    <m/>
    <m/>
    <m/>
    <s v="?"/>
    <s v="?"/>
    <n v="14"/>
    <n v="21"/>
    <n v="14"/>
    <n v="1"/>
    <n v="1"/>
  </r>
  <r>
    <x v="4"/>
    <s v="Gestión de Comunicaciones"/>
    <m/>
    <s v="3.4.4.4   100% del talento humano del SPNN haciendo uso de los canales de comunicación interna con el fin de informar y ser informado."/>
    <s v="Porcentaje del talento humano del SPNN haciendo uso de los canales de comunicación interna con el fin de informar y ser informado"/>
    <s v="Eficacia "/>
    <s v="Incremental (No Acumulado)"/>
    <s v="Anual"/>
    <m/>
    <m/>
    <m/>
    <m/>
    <m/>
    <m/>
    <n v="0.03"/>
    <n v="0.03"/>
    <m/>
    <m/>
    <m/>
    <m/>
    <m/>
    <m/>
    <n v="0.3"/>
    <n v="0.3"/>
    <m/>
    <m/>
    <m/>
    <m/>
    <m/>
    <m/>
    <n v="0.5"/>
    <n v="0.5"/>
    <m/>
    <m/>
    <m/>
    <m/>
    <m/>
    <m/>
    <n v="0.96"/>
    <n v="0.96"/>
    <m/>
    <m/>
    <m/>
    <m/>
    <m/>
    <m/>
    <n v="1"/>
    <n v="0"/>
    <n v="0.5"/>
    <n v="0.96"/>
    <n v="1"/>
    <n v="2"/>
    <n v="1"/>
  </r>
  <r>
    <x v="2"/>
    <s v="Sostenibilidad Financiera"/>
    <s v="3.4.4   Posicionar a Parques Nacionales Naturales en los ámbitos nacional, regional, local e internacional y consolidar la cultura de la comunicación al interior."/>
    <s v="3.4.4.2. 36 eventos de carácter internacional de alto nivel, priorizados para el período 2011-2019, en los cuales se incide en términos de negociación, posicionando la gestion del SPNN"/>
    <s v="Número de eventos de carácter internacional de alto nivel,  en los cuales se incide en términos de negociación, posicionando la gestion del SPNN"/>
    <s v="Eficacia "/>
    <s v="Suma"/>
    <s v="Semestral"/>
    <m/>
    <m/>
    <m/>
    <m/>
    <m/>
    <m/>
    <n v="4"/>
    <n v="4"/>
    <m/>
    <m/>
    <m/>
    <m/>
    <m/>
    <m/>
    <n v="4"/>
    <n v="4"/>
    <m/>
    <m/>
    <m/>
    <m/>
    <m/>
    <m/>
    <n v="4"/>
    <n v="4"/>
    <m/>
    <m/>
    <m/>
    <m/>
    <m/>
    <m/>
    <n v="32"/>
    <n v="32"/>
    <m/>
    <m/>
    <m/>
    <m/>
    <m/>
    <m/>
    <m/>
    <n v="0"/>
    <n v="16"/>
    <n v="32"/>
    <n v="26"/>
    <n v="1.625"/>
    <n v="1"/>
  </r>
  <r>
    <x v="2"/>
    <s v="Sostenibilidad Financiera"/>
    <s v="3.4.5   Fortalecer la capacidad de negociación y gestión de recursos de la Unidad en los ámbitos local, regional, nacional e internacional"/>
    <s v="3.4.5.1  Disminución del 30% de la brecha financiera (precios constantes de 2010) de acuerdo con el plan financiero de fuentes, usos y recursos de la Unidad de Parques"/>
    <s v=" Porcerntaje de disminución de la brecha financiera de acuerdo con el plan financiero de fuentes, y otros  recursos de la entidad "/>
    <s v="Eficacia "/>
    <s v="Constante"/>
    <s v="Anual"/>
    <m/>
    <m/>
    <m/>
    <m/>
    <m/>
    <m/>
    <n v="0"/>
    <n v="0"/>
    <m/>
    <m/>
    <m/>
    <m/>
    <m/>
    <m/>
    <n v="8.3560165684822427E-2"/>
    <n v="8.3560165684822427E-2"/>
    <m/>
    <m/>
    <m/>
    <m/>
    <m/>
    <m/>
    <n v="0.17475331971328587"/>
    <n v="0.17475331971328587"/>
    <m/>
    <m/>
    <m/>
    <m/>
    <m/>
    <m/>
    <n v="0.10502137013446493"/>
    <n v="0.10502137013446493"/>
    <m/>
    <m/>
    <m/>
    <m/>
    <m/>
    <m/>
    <m/>
    <n v="0"/>
    <n v="0.1"/>
    <n v="0.10502137013446493"/>
    <n v="7.2999999999999995E-2"/>
    <n v="0.72999999999999987"/>
    <n v="0.72999999999999987"/>
  </r>
  <r>
    <x v="3"/>
    <s v="Gestión de Recursos Financieros "/>
    <m/>
    <s v="Porcentaje de ejecución presupuestal"/>
    <s v="Porcentaje de ejecución presupuestal"/>
    <s v="Eficacia "/>
    <m/>
    <m/>
    <m/>
    <m/>
    <m/>
    <m/>
    <m/>
    <m/>
    <m/>
    <m/>
    <m/>
    <m/>
    <m/>
    <m/>
    <m/>
    <m/>
    <m/>
    <m/>
    <m/>
    <m/>
    <m/>
    <m/>
    <m/>
    <m/>
    <m/>
    <m/>
    <m/>
    <m/>
    <m/>
    <m/>
    <m/>
    <m/>
    <m/>
    <m/>
    <m/>
    <m/>
    <m/>
    <m/>
    <m/>
    <m/>
    <m/>
    <m/>
    <n v="1"/>
    <m/>
    <n v="0.97"/>
    <n v="0.97"/>
    <n v="0.97"/>
  </r>
  <r>
    <x v="3"/>
    <s v="Gestión de recursos fisicos "/>
    <m/>
    <s v="Porcentaje de soportes técnicos eficaces"/>
    <s v="Porcentaje de soportes técnicos eficaces"/>
    <s v="Eficacia "/>
    <m/>
    <m/>
    <m/>
    <m/>
    <m/>
    <m/>
    <m/>
    <m/>
    <m/>
    <m/>
    <m/>
    <m/>
    <m/>
    <m/>
    <m/>
    <m/>
    <m/>
    <m/>
    <m/>
    <m/>
    <m/>
    <m/>
    <m/>
    <m/>
    <m/>
    <m/>
    <m/>
    <m/>
    <m/>
    <m/>
    <m/>
    <m/>
    <m/>
    <m/>
    <m/>
    <m/>
    <m/>
    <m/>
    <m/>
    <m/>
    <m/>
    <m/>
    <n v="1"/>
    <m/>
    <n v="0.92"/>
    <n v="0.92"/>
    <n v="0.92"/>
  </r>
  <r>
    <x v="3"/>
    <s v="Gestión de recursos fisicos "/>
    <m/>
    <s v="Porcentaje de mantenimientos preventivos realizados"/>
    <s v="Porcentaje de mantenimientos preventivos realizados"/>
    <s v="Eficacia "/>
    <m/>
    <m/>
    <m/>
    <m/>
    <m/>
    <m/>
    <m/>
    <m/>
    <m/>
    <m/>
    <m/>
    <m/>
    <m/>
    <m/>
    <m/>
    <m/>
    <m/>
    <m/>
    <m/>
    <m/>
    <m/>
    <m/>
    <m/>
    <m/>
    <m/>
    <m/>
    <m/>
    <m/>
    <m/>
    <m/>
    <m/>
    <m/>
    <m/>
    <m/>
    <m/>
    <m/>
    <m/>
    <m/>
    <m/>
    <m/>
    <m/>
    <m/>
    <n v="1"/>
    <m/>
    <n v="0.97"/>
    <n v="0.97"/>
    <n v="0.97"/>
  </r>
  <r>
    <x v="3"/>
    <s v="Adquisicion de bienes y servicios "/>
    <m/>
    <s v="Porcentaje de ejecución del plan de compras de la entidad "/>
    <s v="Porcentaje de ejecución del plan de compras de la entidad "/>
    <s v="Eficacia "/>
    <m/>
    <m/>
    <m/>
    <m/>
    <m/>
    <m/>
    <m/>
    <m/>
    <m/>
    <m/>
    <m/>
    <m/>
    <m/>
    <m/>
    <m/>
    <m/>
    <m/>
    <m/>
    <m/>
    <m/>
    <m/>
    <m/>
    <m/>
    <m/>
    <m/>
    <m/>
    <m/>
    <m/>
    <m/>
    <m/>
    <m/>
    <m/>
    <m/>
    <m/>
    <m/>
    <m/>
    <m/>
    <m/>
    <m/>
    <m/>
    <m/>
    <m/>
    <n v="1"/>
    <m/>
    <n v="1"/>
    <n v="1"/>
    <n v="1"/>
  </r>
  <r>
    <x v="3"/>
    <s v="Atenciónal usuario"/>
    <m/>
    <s v="Porcentaje  de Peticiones, quejas, reclamos y sugerencias respondidas oportunamente"/>
    <s v="Porcentaje  de Peticiones, quejas, reclamos y sugerencias respondidas oportunamente"/>
    <s v="Eficiencia"/>
    <m/>
    <m/>
    <m/>
    <m/>
    <m/>
    <m/>
    <m/>
    <m/>
    <m/>
    <m/>
    <m/>
    <m/>
    <m/>
    <m/>
    <m/>
    <m/>
    <m/>
    <m/>
    <m/>
    <m/>
    <m/>
    <m/>
    <m/>
    <m/>
    <m/>
    <m/>
    <m/>
    <m/>
    <m/>
    <m/>
    <m/>
    <m/>
    <m/>
    <m/>
    <m/>
    <m/>
    <m/>
    <m/>
    <m/>
    <m/>
    <m/>
    <m/>
    <n v="1"/>
    <m/>
    <n v="0.88"/>
    <n v="0.9"/>
    <n v="0.9"/>
  </r>
  <r>
    <x v="4"/>
    <s v="Administración y Manejo del SPNN"/>
    <m/>
    <s v="Porcentaje de Productos/servicios No conformes detectados"/>
    <s v="Porcentaje de Productos/servicios No conformes detectados"/>
    <s v="Eficacia "/>
    <m/>
    <m/>
    <m/>
    <m/>
    <m/>
    <m/>
    <m/>
    <m/>
    <m/>
    <m/>
    <m/>
    <m/>
    <m/>
    <m/>
    <m/>
    <m/>
    <m/>
    <m/>
    <m/>
    <m/>
    <m/>
    <m/>
    <m/>
    <m/>
    <m/>
    <m/>
    <m/>
    <m/>
    <m/>
    <m/>
    <m/>
    <m/>
    <m/>
    <m/>
    <m/>
    <m/>
    <m/>
    <m/>
    <m/>
    <m/>
    <m/>
    <m/>
    <n v="0.2"/>
    <m/>
    <n v="0.33"/>
    <n v="1.65"/>
    <n v="1"/>
  </r>
  <r>
    <x v="3"/>
    <s v="Adquisicion de bienes y servicios "/>
    <m/>
    <s v="Porcentaje de contratos liquidados oportunamente."/>
    <s v="Porcentaje de contratos liquidados oportunamente."/>
    <s v="Eficacia "/>
    <m/>
    <m/>
    <m/>
    <m/>
    <m/>
    <m/>
    <m/>
    <m/>
    <m/>
    <m/>
    <m/>
    <m/>
    <m/>
    <m/>
    <m/>
    <m/>
    <m/>
    <m/>
    <m/>
    <m/>
    <m/>
    <m/>
    <m/>
    <m/>
    <m/>
    <m/>
    <m/>
    <m/>
    <m/>
    <m/>
    <m/>
    <m/>
    <m/>
    <m/>
    <m/>
    <m/>
    <m/>
    <m/>
    <m/>
    <m/>
    <m/>
    <m/>
    <n v="1"/>
    <m/>
    <n v="0.87"/>
    <n v="0.87"/>
    <n v="0.87"/>
  </r>
</pivotCacheRecords>
</file>

<file path=xl/pivotCache/pivotCacheRecords2.xml><?xml version="1.0" encoding="utf-8"?>
<pivotCacheRecords xmlns="http://schemas.openxmlformats.org/spreadsheetml/2006/main" xmlns:r="http://schemas.openxmlformats.org/officeDocument/2006/relationships" count="48">
  <r>
    <x v="0"/>
    <s v="1.1.1 Gestionar y concertar la formulación, aprobación  e implementación de instrumentos de planificación"/>
    <s v="1.1.1.1.  100%  de las entidades territoriales y autoridades ambientales que tienen relación directa con el SPNN,  incorporan acciones tendientes a la conservación in situ  de las áreas en sus instrumentos de planificación y ordenamiento."/>
    <s v="%  de las entidades territoriales y autoridades ambientales que reconocen e incorporan las áreas protegidas del Sistema de Paruqes Nacionales Naturales en al menos un (1) instrumento de planeación y ordenamiento. "/>
    <s v="Efectividad"/>
    <s v="Incremental (Acumulado)"/>
    <s v="Semestral"/>
    <n v="0"/>
    <n v="5"/>
    <n v="13"/>
    <n v="6"/>
    <n v="3"/>
    <n v="0"/>
    <n v="0"/>
    <n v="0"/>
    <n v="0"/>
    <n v="7"/>
    <n v="17"/>
    <n v="6"/>
    <n v="3"/>
    <n v="1"/>
    <n v="0"/>
    <n v="0"/>
    <n v="8"/>
    <n v="39"/>
    <n v="22"/>
    <n v="11"/>
    <n v="8"/>
    <n v="7"/>
    <n v="0.18"/>
    <n v="0.18"/>
    <n v="8"/>
    <n v="39"/>
    <n v="22"/>
    <n v="11"/>
    <n v="8"/>
    <n v="8"/>
    <n v="0.30380000000000001"/>
    <n v="0.30380000000000001"/>
    <m/>
    <m/>
    <m/>
    <m/>
    <m/>
    <m/>
    <s v="?"/>
    <s v="?"/>
    <n v="0.5"/>
    <n v="0.30380000000000001"/>
    <n v="0.3"/>
    <n v="0.6"/>
    <n v="0.6"/>
  </r>
  <r>
    <x v="0"/>
    <m/>
    <s v="1.1.1.2 Cinco (5) instancias de política gubernamental al nivel nacional, incorporan y desarrollan temas relacionados con la planificación y conservación del Sistema de Parques Nacionales Naturales"/>
    <s v="Numero de Instancias de Política Gubernamental a nivel nacional que incorporan y desarrollan temas relacionados con la planificación y conservación del SPNN"/>
    <s v="Eficacia "/>
    <s v="Incremental (Acumulado)"/>
    <s v="Anual"/>
    <m/>
    <m/>
    <m/>
    <m/>
    <m/>
    <m/>
    <n v="3"/>
    <n v="3"/>
    <m/>
    <m/>
    <m/>
    <m/>
    <m/>
    <m/>
    <n v="3"/>
    <n v="3"/>
    <m/>
    <m/>
    <m/>
    <m/>
    <m/>
    <m/>
    <n v="3"/>
    <n v="3"/>
    <m/>
    <m/>
    <m/>
    <m/>
    <m/>
    <m/>
    <n v="4"/>
    <n v="4"/>
    <m/>
    <m/>
    <m/>
    <m/>
    <m/>
    <m/>
    <m/>
    <n v="0"/>
    <n v="5"/>
    <n v="4"/>
    <n v="4"/>
    <n v="0.8"/>
    <n v="0.8"/>
  </r>
  <r>
    <x v="0"/>
    <m/>
    <s v="1.1.1.3   Cinco (5) planes de desarrollo sectorial, incorporan temas relacionados con la planificación y conservación integral del SPNN"/>
    <s v="Número de planes de trabajo para gestión sectorial que incorporan y desarrollan  temas relacionados con la planificación y conservación integral del SPNN"/>
    <s v="Eficacia "/>
    <s v="Incremental (Acumulado)"/>
    <s v="Semestral"/>
    <m/>
    <m/>
    <m/>
    <m/>
    <m/>
    <m/>
    <n v="0"/>
    <n v="0"/>
    <m/>
    <m/>
    <m/>
    <m/>
    <m/>
    <m/>
    <m/>
    <n v="0"/>
    <m/>
    <m/>
    <m/>
    <m/>
    <m/>
    <m/>
    <m/>
    <n v="0"/>
    <m/>
    <m/>
    <m/>
    <m/>
    <m/>
    <m/>
    <m/>
    <n v="0"/>
    <m/>
    <m/>
    <m/>
    <m/>
    <m/>
    <m/>
    <n v="5"/>
    <n v="5"/>
    <n v="5"/>
    <n v="5"/>
    <n v="9"/>
    <n v="1.8"/>
    <n v="1"/>
  </r>
  <r>
    <x v="1"/>
    <s v="1.1.2 Contar con un marco de política y normativo adecuado que dinamice el cumplimiento de la misión institucional"/>
    <s v="1.1.2.1  100% de Instrumentos de politica y normativos  elaborados, ajustados, propuestos y gestionados para el cumplimiento misional, a partir del diagnóstico de necesidades realizado en 2011"/>
    <s v="Porcentaje de instrumentos de politica y normativos propuestos y gestionados"/>
    <s v="Eficacia "/>
    <s v="Incremental (Acumulado)"/>
    <s v="Trimestral"/>
    <m/>
    <m/>
    <m/>
    <m/>
    <m/>
    <m/>
    <m/>
    <n v="0"/>
    <m/>
    <m/>
    <m/>
    <m/>
    <m/>
    <m/>
    <m/>
    <n v="0.125"/>
    <m/>
    <m/>
    <m/>
    <m/>
    <m/>
    <m/>
    <m/>
    <n v="0.59375"/>
    <m/>
    <m/>
    <m/>
    <m/>
    <m/>
    <m/>
    <m/>
    <n v="0.6875"/>
    <m/>
    <m/>
    <m/>
    <m/>
    <m/>
    <m/>
    <m/>
    <n v="0.8125"/>
    <n v="0.4"/>
    <n v="0.8125"/>
    <n v="0.81"/>
    <n v="2.0249999999999999"/>
    <n v="1"/>
  </r>
  <r>
    <x v="1"/>
    <m/>
    <s v="1.1.2.2   Cinco (5) Instrumentos normativos expedidos  para el cumplimiento misional"/>
    <s v="Número de instrumentos normativos expedidos"/>
    <s v="Eficacia "/>
    <s v="Suma"/>
    <s v="Semestral"/>
    <m/>
    <m/>
    <m/>
    <m/>
    <m/>
    <m/>
    <m/>
    <n v="0"/>
    <m/>
    <m/>
    <m/>
    <m/>
    <m/>
    <m/>
    <m/>
    <n v="0"/>
    <m/>
    <m/>
    <m/>
    <m/>
    <m/>
    <m/>
    <n v="3"/>
    <n v="3"/>
    <m/>
    <m/>
    <m/>
    <m/>
    <m/>
    <m/>
    <m/>
    <n v="0"/>
    <m/>
    <m/>
    <m/>
    <m/>
    <m/>
    <m/>
    <n v="0"/>
    <n v="0"/>
    <n v="5"/>
    <n v="3"/>
    <n v="3"/>
    <n v="0.6"/>
    <n v="0.6"/>
  </r>
  <r>
    <x v="2"/>
    <s v="1.1.3 Diseñar e implementar instrumentos para la valoración, negociación y reconocimiento de los  beneficios ecosistémicos "/>
    <s v="1.1.3.1   Tres (3) Servicios ambientales con instrumentos para su valoración, negociación y reconocimiento ajustados e implementados en las áreas protegidas del sistema identificadas como potenciales a partir del diagnóstico realizado en 2011"/>
    <s v="Número de Servicios ambientales con instrumentos para su valoración, negociación y reconocimiento ajustados e implementados en las áreas protegidas del sistema identificadas como potenciales a partir del diagnóstico realizado en 2011"/>
    <s v="Eficacia "/>
    <s v="Suma"/>
    <s v="Semestral"/>
    <m/>
    <m/>
    <m/>
    <m/>
    <m/>
    <m/>
    <n v="0"/>
    <n v="0"/>
    <m/>
    <m/>
    <m/>
    <m/>
    <m/>
    <m/>
    <n v="0"/>
    <n v="0"/>
    <m/>
    <m/>
    <m/>
    <m/>
    <m/>
    <m/>
    <n v="1"/>
    <n v="1"/>
    <m/>
    <m/>
    <m/>
    <m/>
    <m/>
    <m/>
    <n v="1"/>
    <n v="1"/>
    <m/>
    <m/>
    <m/>
    <m/>
    <m/>
    <m/>
    <m/>
    <n v="0"/>
    <n v="2"/>
    <n v="2"/>
    <n v="3"/>
    <n v="1.5"/>
    <n v="1"/>
  </r>
  <r>
    <x v="3"/>
    <s v="1.1.4 Contar con un sistema de información que facilite la toma de decisiones "/>
    <s v="1.1.4.1    Un (1) sistema de informacion interoperable que contenga los componentes administrativos, técnicos, financieros y geográficos diseñado y en implementacion."/>
    <s v="Porcentaje de avance de los componentes necesarios para el diseño e implementación de un sistema de Información interoperable."/>
    <s v="Eficacia "/>
    <s v="Incremental (Acumulado)"/>
    <s v="Semestral"/>
    <m/>
    <m/>
    <m/>
    <m/>
    <m/>
    <m/>
    <n v="2.2400000000000003E-2"/>
    <n v="2.2400000000000003E-2"/>
    <m/>
    <m/>
    <m/>
    <m/>
    <m/>
    <m/>
    <n v="7.5100000000000014E-2"/>
    <n v="7.5100000000000014E-2"/>
    <m/>
    <m/>
    <m/>
    <m/>
    <m/>
    <m/>
    <n v="0.13795000000000007"/>
    <n v="0.13795000000000007"/>
    <m/>
    <m/>
    <m/>
    <m/>
    <m/>
    <m/>
    <n v="0.24810000000000018"/>
    <n v="0.24810000000000018"/>
    <m/>
    <m/>
    <m/>
    <m/>
    <m/>
    <m/>
    <n v="0.30280000000000018"/>
    <n v="0.30280000000000018"/>
    <n v="0.5"/>
    <n v="0.30280000000000018"/>
    <n v="0.34499999999999997"/>
    <n v="0.69"/>
    <n v="0.69"/>
  </r>
  <r>
    <x v="4"/>
    <s v="1.2.1  Concertar estrategias especiales de manejo  con grupos étnicos que permitan articular distintas visiones de territorio "/>
    <s v="1.2.1.1   Quince (15) resguardos indigenas traslapados con las areas del SPNN con planes especiales de manejo suscritos y en implementacion."/>
    <s v="número de resguardos indigenas traslapados con las areas del SPNN con planes especiales de manejo suscritos y en implementacion."/>
    <s v="Eficacia "/>
    <s v="Incremental (Acumulado)"/>
    <s v="Semestral"/>
    <n v="1"/>
    <n v="1"/>
    <n v="2"/>
    <n v="2"/>
    <n v="0"/>
    <n v="1"/>
    <n v="7"/>
    <n v="7"/>
    <n v="1"/>
    <n v="1"/>
    <n v="2"/>
    <n v="3"/>
    <n v="0"/>
    <n v="1"/>
    <n v="8"/>
    <n v="8"/>
    <n v="1"/>
    <n v="1"/>
    <n v="2"/>
    <n v="3"/>
    <n v="0"/>
    <n v="1"/>
    <n v="8"/>
    <n v="8"/>
    <n v="1"/>
    <n v="1"/>
    <n v="2"/>
    <n v="3"/>
    <n v="0"/>
    <n v="1"/>
    <n v="8"/>
    <n v="8"/>
    <n v="1"/>
    <m/>
    <m/>
    <m/>
    <m/>
    <m/>
    <m/>
    <s v="?"/>
    <n v="10"/>
    <n v="8"/>
    <n v="8"/>
    <n v="0.8"/>
    <n v="0.8"/>
  </r>
  <r>
    <x v="4"/>
    <m/>
    <s v="1.2.1.2   Treinta y Ocho (38) comunidades de grupos étnicos que hacen uso regular o permanente de las areas del SPNN con acuerdos suscritos y en implementación"/>
    <s v="Número de comunidades de grupos étnicos que hacen uso regular o permanente de las areas del SPNN con acuerdos suscritos y en implementación"/>
    <s v="Eficacia "/>
    <s v="Incremental (Acumulado)"/>
    <s v="Semestral"/>
    <n v="0"/>
    <n v="0"/>
    <n v="0"/>
    <n v="0"/>
    <n v="0"/>
    <n v="8"/>
    <n v="8"/>
    <n v="8"/>
    <n v="0"/>
    <n v="0"/>
    <n v="0"/>
    <n v="0"/>
    <n v="0"/>
    <n v="8"/>
    <n v="8"/>
    <n v="8"/>
    <n v="0"/>
    <n v="0"/>
    <n v="0"/>
    <n v="0"/>
    <n v="0"/>
    <n v="10"/>
    <n v="10"/>
    <n v="10"/>
    <n v="0"/>
    <n v="0"/>
    <n v="0"/>
    <n v="0"/>
    <n v="0"/>
    <n v="11"/>
    <n v="11"/>
    <n v="11"/>
    <n v="0"/>
    <m/>
    <m/>
    <m/>
    <m/>
    <m/>
    <m/>
    <s v="?"/>
    <n v="26"/>
    <n v="11"/>
    <n v="11"/>
    <n v="0.42307692307692307"/>
    <n v="0.42307692307692307"/>
  </r>
  <r>
    <x v="4"/>
    <s v="1.2.2  Prevenir, atender y mitigar situaciones de riesgo que afecten la gobernabilidad de las áreas"/>
    <s v="1.2.2.1   100% de las áreas del SPNN cuentan con planes de contingencia para la gestión del riesgo generado por el ejercicio de la autoridad ambiental."/>
    <s v="% de las áreas del SPNN con planes de contingencia para la gestión del riesgo generado por el ejercicio de la autoridad ambiental."/>
    <s v="Eficiencia"/>
    <s v="Incremental (Acumulado)"/>
    <s v="Semestral"/>
    <n v="2"/>
    <n v="2"/>
    <n v="1"/>
    <n v="4"/>
    <n v="3"/>
    <n v="1"/>
    <n v="0.19642857142857142"/>
    <n v="0.19642857142857142"/>
    <n v="2"/>
    <n v="9"/>
    <n v="4"/>
    <n v="10"/>
    <n v="3"/>
    <n v="4"/>
    <n v="0.5178571428571429"/>
    <n v="0.5178571428571429"/>
    <n v="9"/>
    <n v="9"/>
    <n v="6"/>
    <n v="10"/>
    <n v="3"/>
    <n v="8"/>
    <n v="0.8035714285714286"/>
    <n v="0.8035714285714286"/>
    <n v="9"/>
    <n v="12"/>
    <n v="8"/>
    <n v="10"/>
    <n v="5"/>
    <n v="8"/>
    <n v="0.9285714285714286"/>
    <n v="0.9285714285714286"/>
    <n v="9"/>
    <m/>
    <m/>
    <m/>
    <m/>
    <m/>
    <m/>
    <s v="?"/>
    <n v="0.6"/>
    <n v="0.9285714285714286"/>
    <n v="0.95"/>
    <n v="1.5833333333333333"/>
    <n v="1"/>
  </r>
  <r>
    <x v="4"/>
    <m/>
    <s v="1.2.2.2    Un (1) plan estratégico de seguridad para las áreas del Sistema de Parques Nacionales Naturales diseñado y en implementación en el marco de la Comisión Intersectorial para la Protección del SPNN"/>
    <s v="Porcentaje de avane en el diseño e implementación del plan estratégico de seguridad para las áreas del Sistema de Parques Nacionales Naturales."/>
    <s v="Eficacia "/>
    <s v="Incremental (Acumulado)"/>
    <s v="Semestral"/>
    <m/>
    <m/>
    <m/>
    <m/>
    <m/>
    <m/>
    <n v="0"/>
    <n v="0"/>
    <m/>
    <m/>
    <m/>
    <m/>
    <m/>
    <m/>
    <n v="0"/>
    <n v="0"/>
    <m/>
    <m/>
    <m/>
    <m/>
    <m/>
    <m/>
    <n v="0.35"/>
    <n v="0.35"/>
    <m/>
    <m/>
    <m/>
    <m/>
    <m/>
    <m/>
    <n v="0.5"/>
    <n v="0.35"/>
    <m/>
    <m/>
    <m/>
    <m/>
    <m/>
    <m/>
    <m/>
    <s v="?"/>
    <n v="1"/>
    <n v="0.35"/>
    <n v="0.35"/>
    <n v="0.35"/>
    <n v="0.35"/>
  </r>
  <r>
    <x v="0"/>
    <s v="1.2.3   Promover la participación de actores estratégicos para el cumplimiento de la mision institucional"/>
    <s v="1.2.3.1 100 % de los actores sociales e institucionales estratégicos participando en instancias operativas del SINAP."/>
    <s v="% de los actores sociales e institucionales estratégicos participando en instancias operativas del SINAP."/>
    <s v="Eficacia "/>
    <s v="Incremental (Acumulado)"/>
    <s v="Anual"/>
    <n v="0"/>
    <n v="12"/>
    <n v="0"/>
    <n v="15"/>
    <n v="9"/>
    <n v="8"/>
    <n v="0"/>
    <n v="0"/>
    <n v="0"/>
    <n v="12"/>
    <n v="4"/>
    <n v="15"/>
    <n v="9"/>
    <n v="8"/>
    <n v="0.53"/>
    <n v="0.53"/>
    <n v="0"/>
    <n v="16"/>
    <n v="9"/>
    <n v="15"/>
    <n v="9"/>
    <n v="8"/>
    <n v="0.878"/>
    <n v="0.878"/>
    <n v="0"/>
    <n v="16"/>
    <n v="10"/>
    <n v="15"/>
    <n v="9"/>
    <n v="8"/>
    <n v="0.82799999999999996"/>
    <n v="0.82799999999999996"/>
    <n v="0"/>
    <m/>
    <m/>
    <m/>
    <m/>
    <m/>
    <s v="?"/>
    <s v="?"/>
    <n v="1"/>
    <n v="0.82799999999999996"/>
    <n v="0.745"/>
    <n v="0.745"/>
    <n v="0.745"/>
  </r>
  <r>
    <x v="0"/>
    <m/>
    <s v="1.2.3.2  Doce (12) Subsistemas del Sinap, 6  regionales y 6 temáticos cumplen las caracteristicas asociadas a un sistema completo"/>
    <s v="Número de Subsistemas de SINAP, regionales y temáticos que cumplen las características asociadas a un sistema completo."/>
    <s v="Efectividad"/>
    <s v="Incremental (Acumulado)"/>
    <s v="Anual"/>
    <m/>
    <m/>
    <m/>
    <m/>
    <m/>
    <m/>
    <n v="0"/>
    <n v="0"/>
    <m/>
    <m/>
    <m/>
    <m/>
    <m/>
    <m/>
    <n v="4"/>
    <n v="4"/>
    <m/>
    <m/>
    <m/>
    <m/>
    <m/>
    <m/>
    <n v="6"/>
    <n v="6"/>
    <m/>
    <m/>
    <m/>
    <m/>
    <m/>
    <m/>
    <n v="8"/>
    <n v="8"/>
    <m/>
    <m/>
    <m/>
    <m/>
    <m/>
    <m/>
    <m/>
    <n v="0"/>
    <n v="9"/>
    <n v="8"/>
    <n v="8"/>
    <n v="0.88888888888888884"/>
    <n v="0.88888888888888884"/>
  </r>
  <r>
    <x v="0"/>
    <m/>
    <s v="1.2.3.3   100% de las areas protegidas del SINAP se encuentran en el registro único nacional de áreas protegidas "/>
    <s v="% de las areas protegidas del SINAP se encuentran en el registro único nacional de áreas protegidas RUNAP"/>
    <s v="Eficacia "/>
    <s v="Incremental (Acumulado)"/>
    <s v="Semestral"/>
    <m/>
    <m/>
    <m/>
    <m/>
    <m/>
    <m/>
    <n v="0"/>
    <n v="0"/>
    <m/>
    <m/>
    <m/>
    <m/>
    <m/>
    <m/>
    <n v="0.54"/>
    <n v="0.54"/>
    <m/>
    <m/>
    <m/>
    <m/>
    <m/>
    <m/>
    <n v="0.77"/>
    <n v="0.77"/>
    <m/>
    <m/>
    <m/>
    <m/>
    <m/>
    <m/>
    <n v="0.97389999999999999"/>
    <n v="0.97389999999999999"/>
    <m/>
    <m/>
    <m/>
    <m/>
    <m/>
    <m/>
    <m/>
    <s v="?"/>
    <n v="1"/>
    <n v="0.97389999999999999"/>
    <n v="0.79"/>
    <n v="0.79"/>
    <n v="0.79"/>
  </r>
  <r>
    <x v="0"/>
    <m/>
    <s v="1.2.3.4   Un (1) Sistema de  categorías de manejo  de áreas protegidas del SINAP desarrollado e implementado."/>
    <s v="Porcentaje de avance en el desarrollo e implementación de un sistema de categorías de manejo de áreas protegidas del SINAP"/>
    <s v="Eficacia "/>
    <s v="Incremental (Acumulado)"/>
    <s v="Semestral"/>
    <m/>
    <m/>
    <m/>
    <m/>
    <m/>
    <m/>
    <n v="0"/>
    <n v="0"/>
    <m/>
    <m/>
    <m/>
    <m/>
    <m/>
    <m/>
    <n v="0.3"/>
    <n v="0.3"/>
    <m/>
    <m/>
    <m/>
    <m/>
    <m/>
    <m/>
    <n v="0.7"/>
    <n v="0.7"/>
    <m/>
    <m/>
    <m/>
    <m/>
    <m/>
    <m/>
    <n v="0.7"/>
    <n v="0.7"/>
    <m/>
    <m/>
    <m/>
    <m/>
    <m/>
    <m/>
    <n v="0.7"/>
    <n v="0.7"/>
    <n v="1"/>
    <n v="0.7"/>
    <n v="0.7"/>
    <n v="0.7"/>
    <n v="0.7"/>
  </r>
  <r>
    <x v="4"/>
    <s v="1.2.4   Promover estrategias educativas que contribuyan a la valoración social de las áreas protegidas"/>
    <s v="1.2.4.1    100% de las Areas del SPNN están implementando procesos educativos en los escenarios formal e informal, en el marco de la Estrategia Nacional de Educación Ambiental"/>
    <s v="% de las Areas que implementan procesos educativos en lo formal e informal, en el marco de la Estrategia Nacional de Educación Ambiental"/>
    <s v="Eficacia "/>
    <s v="Incremental (Acumulado)"/>
    <s v="Anual"/>
    <m/>
    <m/>
    <m/>
    <m/>
    <m/>
    <m/>
    <n v="0"/>
    <n v="0"/>
    <m/>
    <m/>
    <m/>
    <m/>
    <m/>
    <m/>
    <n v="0"/>
    <n v="0"/>
    <m/>
    <m/>
    <m/>
    <m/>
    <m/>
    <m/>
    <n v="0.66"/>
    <n v="0.66"/>
    <m/>
    <m/>
    <m/>
    <m/>
    <m/>
    <m/>
    <n v="0.69"/>
    <n v="0.69"/>
    <m/>
    <m/>
    <m/>
    <m/>
    <m/>
    <m/>
    <m/>
    <n v="0"/>
    <n v="0.79"/>
    <n v="0.69"/>
    <n v="0.66"/>
    <n v="0.83544303797468356"/>
    <n v="0.83544303797468356"/>
  </r>
  <r>
    <x v="0"/>
    <s v="2.1.1   Consolidar un portafolio de pais que incluya la identificación de vacios y la definición de prioridades"/>
    <s v="2.1.1.1   100% de los sitios prioritarios definidos en las diferentes escalas: nacional, regional y local (departamental) a partir de la identificación de vacíos."/>
    <s v="Porcentaje de estudios de identificación de sitios prioritarios requeridos e identificados a escala nacional, regional y local, articulados y disponibles para consulta a través de un mecanismo nacional."/>
    <s v="Eficacia "/>
    <s v="Incremental (Acumulado)"/>
    <s v="Semestral"/>
    <m/>
    <m/>
    <m/>
    <m/>
    <m/>
    <m/>
    <n v="0.33"/>
    <n v="0.33"/>
    <m/>
    <m/>
    <m/>
    <m/>
    <m/>
    <m/>
    <n v="0.33"/>
    <n v="0.33"/>
    <m/>
    <m/>
    <m/>
    <m/>
    <m/>
    <m/>
    <n v="0.33"/>
    <n v="0.33"/>
    <m/>
    <m/>
    <m/>
    <m/>
    <m/>
    <m/>
    <n v="0.33"/>
    <n v="0.33"/>
    <m/>
    <m/>
    <m/>
    <m/>
    <m/>
    <m/>
    <m/>
    <s v="?"/>
    <n v="0.5"/>
    <n v="0.33"/>
    <n v="0.4"/>
    <n v="0.8"/>
    <n v="0.8"/>
  </r>
  <r>
    <x v="0"/>
    <s v="2.2.1   Incrementar la representatividad ecosistémica del país mediante la declaratoria o ampliación de áreas del SPNN"/>
    <s v="2.2.1.1    100% de las unidades no representadas definidas por Parques Nacionales han sido incluidas dentro del SPNN."/>
    <s v="Porcentaje de unidades de análisis representadas en el Sistema de Parques Nacionales Naturales"/>
    <s v="Eficacia "/>
    <s v="Incremental (Acumulado)"/>
    <s v="Anual"/>
    <m/>
    <m/>
    <m/>
    <m/>
    <m/>
    <m/>
    <n v="0.55000000000000004"/>
    <n v="0.55000000000000004"/>
    <m/>
    <m/>
    <m/>
    <m/>
    <m/>
    <m/>
    <n v="0.57999999999999996"/>
    <n v="0.57999999999999996"/>
    <m/>
    <m/>
    <m/>
    <m/>
    <m/>
    <m/>
    <n v="0.57999999999999996"/>
    <n v="0.57999999999999996"/>
    <m/>
    <m/>
    <m/>
    <m/>
    <m/>
    <m/>
    <n v="0.5958"/>
    <n v="0.5958"/>
    <m/>
    <m/>
    <m/>
    <m/>
    <m/>
    <m/>
    <m/>
    <n v="0"/>
    <n v="0.85"/>
    <n v="0.5958"/>
    <n v="0.58330000000000004"/>
    <n v="0.68623529411764717"/>
    <n v="0.68623529411764717"/>
  </r>
  <r>
    <x v="4"/>
    <s v="3.1.1   Adelantar procesos para el manejo de poblaciones silvestres de especies priorizadas"/>
    <s v="3.1.1.1   Cuatro (4) Programas de manejo de valores objeto de conservación definidos para el sistema al nivel de especie,  adaptados e implementados en el SPNN"/>
    <s v="% de avane de los Programas de manejo de valores objeto de conservación definidos para el sistema al nivel de especie,  adaptados e implementados en el SPNN"/>
    <s v="Eficacia "/>
    <s v="Incremental (Acumulado)"/>
    <s v="Semestral"/>
    <m/>
    <m/>
    <m/>
    <m/>
    <m/>
    <m/>
    <n v="0"/>
    <n v="0"/>
    <m/>
    <m/>
    <m/>
    <m/>
    <m/>
    <m/>
    <n v="0"/>
    <n v="0"/>
    <m/>
    <m/>
    <m/>
    <m/>
    <m/>
    <m/>
    <n v="0"/>
    <n v="0"/>
    <m/>
    <m/>
    <m/>
    <m/>
    <m/>
    <m/>
    <n v="0.18"/>
    <n v="0.18"/>
    <m/>
    <m/>
    <m/>
    <m/>
    <m/>
    <m/>
    <m/>
    <n v="0.23"/>
    <n v="1"/>
    <n v="0.23"/>
    <n v="0.68"/>
    <n v="0.68"/>
    <n v="0.68"/>
  </r>
  <r>
    <x v="4"/>
    <m/>
    <s v="3.1.1.2  Una (1) Especie o ensamble  o grupo de especie definido como objeto de conservacion del sistema de PNN mantiene poblaciones viables en áreas del sistema y sus zonas de influencia"/>
    <s v="No. de especies o ensamble o grupo de especies definido como objeto de conservación del sistema mantiene poblaciones estables en cuanto al tamaño y distribución en Parques Nacionales Naturales"/>
    <s v="Efectividad"/>
    <s v="Constante"/>
    <s v="Anual"/>
    <m/>
    <m/>
    <m/>
    <m/>
    <m/>
    <m/>
    <m/>
    <s v="T0"/>
    <m/>
    <m/>
    <m/>
    <m/>
    <m/>
    <m/>
    <m/>
    <s v="?"/>
    <m/>
    <m/>
    <m/>
    <m/>
    <m/>
    <m/>
    <m/>
    <s v="?"/>
    <m/>
    <m/>
    <m/>
    <m/>
    <m/>
    <m/>
    <m/>
    <s v="?"/>
    <m/>
    <m/>
    <m/>
    <m/>
    <m/>
    <m/>
    <m/>
    <s v="?"/>
    <s v="Meta a 2019"/>
    <s v="-"/>
    <m/>
    <s v=""/>
    <s v="Meta a 2019"/>
  </r>
  <r>
    <x v="4"/>
    <s v="3.2.1.   Ordenar usos, actividades y ocupación en las áreas del SPNN, incorporando a colonos, campesinos y propietarios a través de procesos de restauración ecológica, saneamiento y relocalización en coordinación con las autoridades competentes."/>
    <s v="3.2.1.1    50% de las hectareas ocupadas al 2010 y priorizadas, tienen implementadas estrategias asociadas a temas de ocupación, uso y tenencia"/>
    <s v="Porcentaje de las hectáreas ocupadas al 2010 y priorizadas, tienen implementadas estrategias asociadas a temas de ocupación, uso y tenencia"/>
    <s v="Eficacia "/>
    <s v="Incremental (Acumulado)"/>
    <s v="Anual"/>
    <m/>
    <m/>
    <m/>
    <m/>
    <m/>
    <m/>
    <n v="2.0999999999999999E-3"/>
    <n v="2.0999999999999999E-3"/>
    <m/>
    <m/>
    <m/>
    <m/>
    <m/>
    <m/>
    <n v="1.9900000000000001E-2"/>
    <n v="1.9900000000000001E-2"/>
    <m/>
    <m/>
    <m/>
    <m/>
    <m/>
    <m/>
    <n v="3.3099999999999997E-2"/>
    <n v="3.3099999999999997E-2"/>
    <m/>
    <m/>
    <m/>
    <m/>
    <m/>
    <m/>
    <n v="0.2"/>
    <n v="0.2"/>
    <m/>
    <m/>
    <m/>
    <m/>
    <m/>
    <m/>
    <s v="?"/>
    <s v="?"/>
    <n v="0.25"/>
    <n v="0.2"/>
    <n v="0.2"/>
    <n v="0.8"/>
    <n v="0.8"/>
  </r>
  <r>
    <x v="4"/>
    <s v="3.2.3  Prevenir, atender y mitigar riesgos, eventos e impactos generados por fenómenos naturales e incendios forestales"/>
    <s v="3.2.3.1   100% de especies invasoras priorizadas en el 2010, para el SPNN, con planes de accion que permitan disminuir la presion a los valores objetos de conservacion"/>
    <s v="% de especies invasoras priorizadas en el 2010, para el SPNN, con planes de accion que permitan disminuir la presion a los valores objetos de conservacion"/>
    <s v="Eficacia "/>
    <s v="Suma"/>
    <s v="Semestral"/>
    <m/>
    <m/>
    <m/>
    <m/>
    <m/>
    <m/>
    <n v="0"/>
    <n v="0"/>
    <m/>
    <m/>
    <m/>
    <m/>
    <m/>
    <m/>
    <n v="0"/>
    <n v="0"/>
    <m/>
    <m/>
    <m/>
    <m/>
    <m/>
    <m/>
    <n v="0"/>
    <n v="0"/>
    <m/>
    <m/>
    <m/>
    <m/>
    <m/>
    <m/>
    <n v="0.7"/>
    <n v="0.7"/>
    <m/>
    <m/>
    <m/>
    <m/>
    <m/>
    <m/>
    <n v="0.7"/>
    <n v="0.7"/>
    <n v="1"/>
    <n v="0.7"/>
    <n v="1"/>
    <n v="1"/>
    <n v="1"/>
  </r>
  <r>
    <x v="4"/>
    <m/>
    <s v="3.2.3.2    100% de las áreas del sistema de PNN con planes de emergencia articulados con las instancias de coordinación correspondientes."/>
    <s v="% de las áreas del sistema de PNN con planes de emergencia articulados con las instancias de coordinación correspondientes."/>
    <s v="Eficacia "/>
    <s v="Incremental (Acumulado)"/>
    <s v="Semestral"/>
    <n v="0"/>
    <n v="0"/>
    <n v="0"/>
    <n v="0"/>
    <n v="0"/>
    <n v="0"/>
    <n v="0.09"/>
    <n v="0"/>
    <n v="0"/>
    <n v="0"/>
    <n v="0"/>
    <n v="0"/>
    <n v="0"/>
    <n v="0"/>
    <n v="0"/>
    <n v="0"/>
    <n v="0"/>
    <n v="0"/>
    <n v="0"/>
    <n v="0"/>
    <n v="0"/>
    <n v="0"/>
    <n v="0"/>
    <n v="0"/>
    <n v="0"/>
    <n v="2"/>
    <n v="0"/>
    <n v="0"/>
    <n v="0"/>
    <n v="0"/>
    <n v="0"/>
    <n v="0"/>
    <m/>
    <m/>
    <m/>
    <m/>
    <m/>
    <m/>
    <n v="0"/>
    <n v="0"/>
    <n v="0.45"/>
    <n v="0"/>
    <n v="0.15559999999999999"/>
    <n v="0.34577777777777774"/>
    <n v="0.34577777777777774"/>
  </r>
  <r>
    <x v="4"/>
    <m/>
    <s v="3.2.3.3  100% de los Planes de Contingencia que respondan a cada una de las amenazas identificadas en las áreas del SPNN,  en marcha, articulados con los Comités Locales y Regionales de Prevencion y Atencion de Desastres. (CLOPAD´s y CREPAD´s) y  que cuentan con la dotación para actuar como primer respondiente"/>
    <s v="% de los Planes de Contingencia que respondan a las amenazas priorizadas identificadas en las áreas del SPNN,  y articulados con las instancias de coordinación  correspondientes "/>
    <s v="Eficacia "/>
    <s v="Incremental (Acumulado)"/>
    <s v="Semestral"/>
    <n v="2"/>
    <n v="3"/>
    <n v="6"/>
    <n v="4"/>
    <n v="0"/>
    <n v="5"/>
    <n v="0"/>
    <n v="0"/>
    <n v="6"/>
    <n v="3"/>
    <n v="6"/>
    <n v="10"/>
    <n v="0"/>
    <n v="5"/>
    <n v="0"/>
    <n v="0"/>
    <n v="9"/>
    <n v="5"/>
    <n v="6"/>
    <n v="11"/>
    <n v="0"/>
    <n v="7"/>
    <n v="0"/>
    <n v="0"/>
    <n v="0"/>
    <n v="3"/>
    <n v="0"/>
    <n v="11"/>
    <n v="0"/>
    <n v="7"/>
    <n v="0"/>
    <n v="0"/>
    <m/>
    <m/>
    <m/>
    <m/>
    <m/>
    <m/>
    <n v="0"/>
    <n v="0"/>
    <n v="1"/>
    <n v="0"/>
    <n v="7.0000000000000007E-2"/>
    <n v="7.0000000000000007E-2"/>
    <n v="7.0000000000000007E-2"/>
  </r>
  <r>
    <x v="4"/>
    <s v="3.2.4   Regular y controlar el uso y aprovechamiento de los recursos naturales en las áreas del SPNN"/>
    <s v="3.2.4.1     50% de especies o ecosistemas definidos como objetos de conservación del SPNN y con presión por uso y aprovechamiento han mejorado su condición de estado, conforme a criterios de sostenibilidad"/>
    <s v="Porcentaje de ecosistemas (biomas) que tienen presión por uso y aprovechamiento  que han mejorado su condición de estado"/>
    <s v="Efectividad"/>
    <s v="Incremental (Acumulado)"/>
    <s v="Quinquenal"/>
    <m/>
    <m/>
    <m/>
    <m/>
    <m/>
    <m/>
    <n v="0"/>
    <n v="0"/>
    <m/>
    <m/>
    <m/>
    <m/>
    <m/>
    <m/>
    <n v="0"/>
    <n v="0"/>
    <m/>
    <m/>
    <m/>
    <m/>
    <m/>
    <m/>
    <n v="0"/>
    <n v="0"/>
    <m/>
    <m/>
    <m/>
    <m/>
    <m/>
    <m/>
    <n v="0"/>
    <n v="0"/>
    <m/>
    <m/>
    <m/>
    <m/>
    <m/>
    <m/>
    <n v="0"/>
    <n v="0"/>
    <n v="0.1"/>
    <n v="0"/>
    <n v="0"/>
    <n v="0"/>
    <n v="0"/>
  </r>
  <r>
    <x v="4"/>
    <m/>
    <s v="3.2.4.2    100% de las areas del sistema priorizadas en el 2010,  hacen parte de procesos de ordenamiento regional de los recursos hidrobiologicos y pesqueros, incorporando e implementando  acciones para la conservacion del SPNN."/>
    <s v="Porcentaje de avance en la participación de procesos de ordenamiento regional de los recursos hidrobiológicos y pesqueros, en las áreas priorizadas del sistema, incorporando e implementando acciones para la conservación del  Sistema de Parques."/>
    <s v="Eficacia "/>
    <s v="Incremental (Acumulado)"/>
    <s v="Semestral"/>
    <m/>
    <m/>
    <m/>
    <m/>
    <m/>
    <m/>
    <m/>
    <n v="0"/>
    <m/>
    <m/>
    <m/>
    <m/>
    <m/>
    <m/>
    <m/>
    <n v="0"/>
    <m/>
    <m/>
    <m/>
    <m/>
    <m/>
    <m/>
    <m/>
    <n v="0"/>
    <m/>
    <m/>
    <m/>
    <m/>
    <m/>
    <m/>
    <m/>
    <n v="0"/>
    <m/>
    <m/>
    <m/>
    <m/>
    <m/>
    <m/>
    <n v="0.28570000000000001"/>
    <n v="0.28570000000000001"/>
    <n v="0.4"/>
    <n v="0.28570000000000001"/>
    <n v="0.48"/>
    <n v="1.2"/>
    <n v="1"/>
  </r>
  <r>
    <x v="4"/>
    <m/>
    <s v="3.2.4.3   Disminuir en un 50% del número de unidades económicas de pesca que afectan las áreas del sistema de PNN"/>
    <s v="Porcentaje de disminución de las  unidades económicas de pesca que afectan las áreas del sistema de PNN"/>
    <s v="Eficacia "/>
    <m/>
    <m/>
    <m/>
    <m/>
    <m/>
    <m/>
    <m/>
    <m/>
    <s v="Toma de datos"/>
    <s v="Toma de datos"/>
    <m/>
    <m/>
    <m/>
    <m/>
    <m/>
    <m/>
    <n v="-0.43690851735015773"/>
    <n v="-0.43690851735015773"/>
    <m/>
    <m/>
    <m/>
    <m/>
    <m/>
    <m/>
    <m/>
    <s v="?"/>
    <m/>
    <m/>
    <m/>
    <m/>
    <m/>
    <m/>
    <m/>
    <s v="?"/>
    <m/>
    <m/>
    <m/>
    <m/>
    <m/>
    <m/>
    <m/>
    <s v="?"/>
    <s v="Meta a 2019"/>
    <n v="-0.43690851735015773"/>
    <n v="0"/>
    <s v=""/>
    <s v="Meta a 2019"/>
  </r>
  <r>
    <x v="4"/>
    <m/>
    <s v="3.2.4.4    100% de las presiones que afectan al SPNN por el otorgamiento de permisos, concesiones y autorizaciones de actividades permitidas en las áreas protegidas que conforman el mismo, cualificadas y cuantificadas."/>
    <s v="% de avance en la cualificación de las presiones por el aprovechamiento del recurso hidrico en las áreas protegidas que conforman el SPNN"/>
    <s v="Eficacia "/>
    <s v="Incremental (Acumulado)"/>
    <s v="Anual"/>
    <m/>
    <m/>
    <m/>
    <m/>
    <m/>
    <m/>
    <n v="0"/>
    <n v="0"/>
    <m/>
    <m/>
    <m/>
    <m/>
    <m/>
    <m/>
    <n v="0"/>
    <n v="0"/>
    <m/>
    <m/>
    <m/>
    <m/>
    <m/>
    <m/>
    <n v="0"/>
    <n v="0"/>
    <m/>
    <m/>
    <m/>
    <m/>
    <m/>
    <m/>
    <n v="0.15"/>
    <n v="0.15"/>
    <m/>
    <m/>
    <m/>
    <m/>
    <m/>
    <m/>
    <m/>
    <n v="0"/>
    <n v="0.4"/>
    <n v="0.15"/>
    <n v="0.7"/>
    <n v="1.7499999999999998"/>
    <n v="1"/>
  </r>
  <r>
    <x v="4"/>
    <m/>
    <s v="3.2.4.5    100% de las presiones priorizadas a 2010 para el SPNN, originadas por infracciones ambientales, intervenidas mediante el ejercicio efectivo de la función sancionatoria y/o a través de procesos penales"/>
    <s v="% de presiones para el SPNN, originadas por infracciones ambientales que son intervenidas en el ejercicio efectivo de la función sancionatoria y/o a través de procesos penales"/>
    <s v="Eficacia "/>
    <s v="Incremental (Acumulado)"/>
    <s v="Semestral"/>
    <m/>
    <m/>
    <m/>
    <m/>
    <m/>
    <m/>
    <n v="0"/>
    <n v="0"/>
    <m/>
    <m/>
    <m/>
    <m/>
    <m/>
    <m/>
    <n v="1"/>
    <n v="1"/>
    <m/>
    <m/>
    <m/>
    <m/>
    <m/>
    <m/>
    <n v="1"/>
    <n v="1"/>
    <m/>
    <m/>
    <m/>
    <m/>
    <m/>
    <m/>
    <n v="1"/>
    <n v="1"/>
    <m/>
    <m/>
    <m/>
    <m/>
    <m/>
    <m/>
    <n v="1"/>
    <n v="1"/>
    <n v="0.4"/>
    <n v="1"/>
    <n v="0.68"/>
    <n v="1.7"/>
    <n v="1"/>
  </r>
  <r>
    <x v="4"/>
    <m/>
    <s v="3.2.4.6    100% de áreas con vocación ecoturística han mantenido o mejorado el estado de conservación de sus VOC a través de la implementación de planes de uso público "/>
    <s v="Porcentaje de Áreas Protegidas implementando el ecoturismo como estrategia de conservación y desarrollando un monitoreo de impactos asociados a la actividad. "/>
    <s v="Eficacia "/>
    <s v="Incremental (Acumulado)"/>
    <s v="Anual"/>
    <m/>
    <m/>
    <m/>
    <m/>
    <m/>
    <m/>
    <m/>
    <n v="0"/>
    <m/>
    <m/>
    <m/>
    <m/>
    <m/>
    <m/>
    <m/>
    <n v="0"/>
    <m/>
    <m/>
    <m/>
    <m/>
    <m/>
    <m/>
    <m/>
    <n v="0"/>
    <m/>
    <m/>
    <m/>
    <m/>
    <m/>
    <m/>
    <n v="4.3478260869565216E-2"/>
    <n v="4.3478260869565216E-2"/>
    <m/>
    <m/>
    <m/>
    <m/>
    <m/>
    <m/>
    <n v="8.6956521739130432E-2"/>
    <n v="8.6956521739130432E-2"/>
    <n v="0.4"/>
    <n v="8.6956521739130432E-2"/>
    <n v="0.1739"/>
    <n v="0.43474999999999997"/>
    <n v="0.43474999999999997"/>
  </r>
  <r>
    <x v="0"/>
    <s v="3.3.1    Promover y participar en los procesos de ordenamiento del territorio, gestionando la incorporacion de acciones tendientes a la conservacion del SPNN"/>
    <s v="3.3.1.1    100% de los subsistemas regionales del SINAP identifican la estructura ecologica principal de su región, con las áreas del SPNN como nucleo, y promueven e implementan figuras de ordenamiento  para su consolidacion."/>
    <s v="% de los subsistemas regionales del SINAP identifican la estructura ecologica principal de su región, con las áreas del SPNN como nucleo."/>
    <s v="Eficacia "/>
    <s v="Incremental (Acumulado)"/>
    <s v="Anual"/>
    <n v="0"/>
    <n v="0"/>
    <n v="0"/>
    <n v="0"/>
    <n v="0"/>
    <n v="0"/>
    <n v="0"/>
    <n v="0"/>
    <n v="0"/>
    <n v="0"/>
    <n v="0"/>
    <n v="0"/>
    <n v="0"/>
    <n v="0"/>
    <n v="0"/>
    <n v="0"/>
    <n v="0"/>
    <n v="0"/>
    <n v="0"/>
    <n v="0"/>
    <n v="0"/>
    <n v="0"/>
    <n v="0"/>
    <n v="0"/>
    <n v="0"/>
    <n v="0"/>
    <n v="0"/>
    <n v="0"/>
    <n v="0"/>
    <n v="0"/>
    <n v="0"/>
    <n v="0"/>
    <m/>
    <m/>
    <m/>
    <m/>
    <m/>
    <m/>
    <n v="0"/>
    <n v="0"/>
    <n v="0.2"/>
    <n v="0"/>
    <n v="0"/>
    <n v="0"/>
    <n v="0"/>
  </r>
  <r>
    <x v="4"/>
    <s v="3.4.1  Desarrollar y promover el conocimiento  de los valores naturales, culturales y los beneficios ambientales de las áreas protegidas, para la toma de decisiones."/>
    <s v="3.4.1.1    100% de los  VOC definidos para el sistema cuentan con una línea base de informacion actualizada conforme a los ejercicios de planificacion para el manejo de las áreas y el sistema"/>
    <s v="% de los  VOC definidos para el sistema cuentan con una línea base de informacion actualizada conforme a los ejercicios de planificacion para el manejo de las áreas y el sistema"/>
    <s v="Eficacia "/>
    <s v="Incremental (Acumulado)"/>
    <s v="Semestral"/>
    <m/>
    <m/>
    <m/>
    <m/>
    <m/>
    <m/>
    <n v="0"/>
    <n v="0"/>
    <m/>
    <m/>
    <m/>
    <m/>
    <m/>
    <m/>
    <n v="0"/>
    <n v="0"/>
    <m/>
    <m/>
    <m/>
    <m/>
    <m/>
    <m/>
    <n v="0"/>
    <n v="0"/>
    <m/>
    <m/>
    <m/>
    <m/>
    <m/>
    <m/>
    <n v="0.47"/>
    <n v="0.47"/>
    <m/>
    <m/>
    <m/>
    <m/>
    <m/>
    <m/>
    <n v="0.46700000000000003"/>
    <n v="0.46700000000000003"/>
    <n v="1"/>
    <n v="0.46700000000000003"/>
    <n v="0.89"/>
    <n v="0.89"/>
    <n v="0.89"/>
  </r>
  <r>
    <x v="5"/>
    <s v="3.4.2  Fortalecer las capacidades gerenciales y organizacionales de la Unidad de Parques."/>
    <s v="3.4.2.1    100% de una propuesta de estructura organizacional que responda a las necesidades del Sistema, gestionada ante las instancias competentes "/>
    <s v="Porcentaje de avance en la gestión ante las entidades competentes de una propuesta de estructura organizacional  que responda a las necesidades del sistema"/>
    <s v="Eficacia "/>
    <s v="Incremental (Acumulado)"/>
    <s v="Anual"/>
    <m/>
    <m/>
    <m/>
    <m/>
    <m/>
    <m/>
    <n v="0.7"/>
    <n v="0.7"/>
    <m/>
    <m/>
    <m/>
    <m/>
    <m/>
    <m/>
    <n v="0.73576923076923073"/>
    <n v="0.73576923076923073"/>
    <m/>
    <m/>
    <m/>
    <m/>
    <m/>
    <m/>
    <n v="0.73576923076923073"/>
    <n v="0.73576923076923073"/>
    <m/>
    <m/>
    <m/>
    <m/>
    <m/>
    <m/>
    <n v="0.74015384615384616"/>
    <n v="0.74015384615384616"/>
    <m/>
    <m/>
    <m/>
    <m/>
    <m/>
    <m/>
    <m/>
    <n v="0"/>
    <n v="1"/>
    <n v="0.74015384615384616"/>
    <n v="0.74"/>
    <n v="0.74"/>
    <n v="0.74"/>
  </r>
  <r>
    <x v="5"/>
    <m/>
    <s v="3.4.2.2     100% Implementación, seguimiento y adaptación de los programas de capacitación definidos en el Plan Institucional de Capacitación de la Unidad de Parques"/>
    <s v="% de avance en la  Implementación,  de los programas de capacitación definidos en el Plan Institucional de Capacitación de la entidad"/>
    <s v="Eficacia "/>
    <s v="Constante"/>
    <s v="Trimestral"/>
    <m/>
    <m/>
    <m/>
    <m/>
    <m/>
    <m/>
    <n v="0.873"/>
    <n v="0.873"/>
    <m/>
    <m/>
    <m/>
    <m/>
    <m/>
    <m/>
    <n v="1.0994046619207594"/>
    <n v="1.0994046619207594"/>
    <m/>
    <m/>
    <m/>
    <m/>
    <m/>
    <m/>
    <n v="0.56399999999999995"/>
    <n v="0.56399999999999995"/>
    <m/>
    <m/>
    <m/>
    <m/>
    <m/>
    <m/>
    <n v="0.87518197851531176"/>
    <n v="0.87518197851531176"/>
    <m/>
    <m/>
    <m/>
    <m/>
    <m/>
    <m/>
    <n v="0.31"/>
    <n v="0.31"/>
    <n v="1"/>
    <n v="0.31"/>
    <n v="1.1000000000000001"/>
    <n v="1.1000000000000001"/>
    <n v="1"/>
  </r>
  <r>
    <x v="5"/>
    <m/>
    <s v="3.4.2.3   100% Implementación, seguimiento y adaptación de los programas de bienestar definidos en el Plan Institucional de bienestar social de la Unidad de Parques (sin linea base, se calculo con 6 DT representadas en 100%)"/>
    <s v="% de avance en la implementación, de los programas de bienestar definidos en el Plan Institucional de bienestar social "/>
    <s v="Eficacia "/>
    <s v="Constante"/>
    <s v="Trimestral"/>
    <m/>
    <m/>
    <m/>
    <m/>
    <m/>
    <m/>
    <n v="0.313"/>
    <n v="0.313"/>
    <m/>
    <m/>
    <m/>
    <m/>
    <m/>
    <m/>
    <n v="0.63876543209876546"/>
    <n v="0.63876543209876546"/>
    <m/>
    <m/>
    <m/>
    <m/>
    <m/>
    <m/>
    <n v="0.4219753086419753"/>
    <n v="0.4219753086419753"/>
    <m/>
    <m/>
    <m/>
    <m/>
    <m/>
    <m/>
    <n v="0.83237528463278332"/>
    <n v="0.83237528463278332"/>
    <m/>
    <m/>
    <m/>
    <m/>
    <m/>
    <m/>
    <n v="0.19"/>
    <n v="0.19"/>
    <n v="1"/>
    <n v="0.19"/>
    <n v="1.01"/>
    <n v="1.01"/>
    <n v="1"/>
  </r>
  <r>
    <x v="6"/>
    <s v="3.4.3   Implementar un sistema de planeación institucional, sistemas de gestión y mecanismos de evaluación"/>
    <s v="3.4.3.1   100% del sistema de planeación institucional estandarizado y en implementación para el SPNN, que responda a las normas técnicas de calidad y el Modelo Estándar de Control Interno"/>
    <s v="% de avance en la implementación del  sistema de planeación institucional "/>
    <s v="Eficacia "/>
    <s v="Constante"/>
    <s v="Semestral"/>
    <m/>
    <m/>
    <m/>
    <m/>
    <m/>
    <m/>
    <n v="0.25"/>
    <n v="0.25"/>
    <m/>
    <m/>
    <m/>
    <m/>
    <m/>
    <m/>
    <n v="0.54530000000000001"/>
    <n v="0.54530000000000001"/>
    <m/>
    <m/>
    <m/>
    <m/>
    <m/>
    <m/>
    <n v="0.57599999999999996"/>
    <n v="0.57599999999999996"/>
    <m/>
    <m/>
    <m/>
    <m/>
    <m/>
    <m/>
    <n v="0.88420770505809987"/>
    <n v="0.88420770505809987"/>
    <m/>
    <m/>
    <m/>
    <m/>
    <m/>
    <m/>
    <n v="0.59906862478165135"/>
    <n v="0.59906862478165135"/>
    <n v="1"/>
    <n v="0.59906862478165135"/>
    <n v="0.94779999999999998"/>
    <n v="0.94779999999999998"/>
    <n v="0.94779999999999998"/>
  </r>
  <r>
    <x v="7"/>
    <s v="3.4.4   Posicionar a Parques Nacionales Naturales en los ámbitos nacional, regional, local e internacional y consolidar la cultura de la comunicación al interior."/>
    <s v="3.4.4.1     El equivalente al 60% de la población que habita en las 6 ciudades capitales en donde se ubican las Direcciones Territoriales y el Nivel Central, informadas sobre el SPNN y los bienes y servicios ambientales del mismo, en el marco de la medición anual de medios"/>
    <s v="% de la población que habita en las 6 ciudades capitales en donde se ubican las Direcciones Territoriales y el Nivel Central, informadas sobre el SPNN y los bienes y servicios ambientales del mismo, en el marco de la medición anual de medios"/>
    <s v="Eficacia "/>
    <s v="Constante"/>
    <s v="Anual"/>
    <m/>
    <m/>
    <m/>
    <m/>
    <m/>
    <m/>
    <n v="9.1999999999999998E-2"/>
    <n v="9.1999999999999998E-2"/>
    <m/>
    <m/>
    <m/>
    <m/>
    <m/>
    <m/>
    <n v="0.24"/>
    <n v="0.24"/>
    <m/>
    <m/>
    <m/>
    <m/>
    <m/>
    <m/>
    <n v="0.25"/>
    <n v="0.25"/>
    <m/>
    <m/>
    <m/>
    <m/>
    <m/>
    <m/>
    <n v="0.26"/>
    <n v="0.26"/>
    <m/>
    <m/>
    <m/>
    <m/>
    <m/>
    <m/>
    <n v="0.38"/>
    <n v="0"/>
    <n v="0.3"/>
    <n v="0.26"/>
    <n v="0.26"/>
    <n v="0.8666666666666667"/>
    <n v="0.8666666666666667"/>
  </r>
  <r>
    <x v="7"/>
    <m/>
    <s v="3.4.4.3   28 áreas Protegidas del SPNN implementando procesos de comunicación comunitaria"/>
    <s v="número de áreas Protegidas del SPNN implementando procesos de comunicación comunitaria"/>
    <s v="Eficacia "/>
    <s v="Incremental (Acumulado)"/>
    <s v="Semestral"/>
    <n v="0"/>
    <n v="0"/>
    <n v="0"/>
    <n v="0"/>
    <n v="0"/>
    <n v="0"/>
    <n v="5"/>
    <n v="5"/>
    <n v="1"/>
    <n v="1"/>
    <n v="0"/>
    <n v="1"/>
    <n v="0"/>
    <n v="0"/>
    <n v="10"/>
    <n v="10"/>
    <n v="1"/>
    <n v="4"/>
    <n v="0"/>
    <n v="7"/>
    <n v="1"/>
    <n v="3"/>
    <n v="20"/>
    <n v="20"/>
    <n v="2"/>
    <n v="6"/>
    <n v="1"/>
    <n v="7"/>
    <n v="1"/>
    <n v="3"/>
    <n v="21"/>
    <n v="21"/>
    <m/>
    <m/>
    <m/>
    <m/>
    <m/>
    <m/>
    <s v="?"/>
    <s v="?"/>
    <n v="14"/>
    <n v="21"/>
    <n v="14"/>
    <n v="1"/>
    <n v="1"/>
  </r>
  <r>
    <x v="7"/>
    <m/>
    <s v="3.4.4.4   100% del talento humano del SPNN haciendo uso de los canales de comunicación interna con el fin de informar y ser informado."/>
    <s v="Porcentaje del talento humano del SPNN haciendo uso de los canales de comunicación interna con el fin de informar y ser informado"/>
    <s v="Eficacia "/>
    <s v="Incremental (No Acumulado)"/>
    <s v="Anual"/>
    <m/>
    <m/>
    <m/>
    <m/>
    <m/>
    <m/>
    <n v="0.03"/>
    <n v="0.03"/>
    <m/>
    <m/>
    <m/>
    <m/>
    <m/>
    <m/>
    <n v="0.3"/>
    <n v="0.3"/>
    <m/>
    <m/>
    <m/>
    <m/>
    <m/>
    <m/>
    <n v="0.5"/>
    <n v="0.5"/>
    <m/>
    <m/>
    <m/>
    <m/>
    <m/>
    <m/>
    <n v="0.96"/>
    <n v="0.96"/>
    <m/>
    <m/>
    <m/>
    <m/>
    <m/>
    <m/>
    <n v="1"/>
    <n v="0"/>
    <n v="0.5"/>
    <n v="0.96"/>
    <n v="1"/>
    <n v="2"/>
    <n v="1"/>
  </r>
  <r>
    <x v="2"/>
    <s v="3.4.4   Posicionar a Parques Nacionales Naturales en los ámbitos nacional, regional, local e internacional y consolidar la cultura de la comunicación al interior."/>
    <s v="3.4.4.2. 36 eventos de carácter internacional de alto nivel, priorizados para el período 2011-2019, en los cuales se incide en términos de negociación, posicionando la gestion del SPNN"/>
    <s v="Número de eventos de carácter internacional de alto nivel,  en los cuales se incide en términos de negociación, posicionando la gestion del SPNN"/>
    <s v="Eficacia "/>
    <s v="Suma"/>
    <s v="Semestral"/>
    <m/>
    <m/>
    <m/>
    <m/>
    <m/>
    <m/>
    <n v="4"/>
    <n v="4"/>
    <m/>
    <m/>
    <m/>
    <m/>
    <m/>
    <m/>
    <n v="4"/>
    <n v="4"/>
    <m/>
    <m/>
    <m/>
    <m/>
    <m/>
    <m/>
    <n v="4"/>
    <n v="4"/>
    <m/>
    <m/>
    <m/>
    <m/>
    <m/>
    <m/>
    <n v="32"/>
    <n v="32"/>
    <m/>
    <m/>
    <m/>
    <m/>
    <m/>
    <m/>
    <m/>
    <n v="0"/>
    <n v="16"/>
    <n v="32"/>
    <n v="26"/>
    <n v="1.625"/>
    <n v="1"/>
  </r>
  <r>
    <x v="2"/>
    <s v="3.4.5   Fortalecer la capacidad de negociación y gestión de recursos de la Unidad en los ámbitos local, regional, nacional e internacional"/>
    <s v="3.4.5.1  Disminución del 30% de la brecha financiera (precios constantes de 2010) de acuerdo con el plan financiero de fuentes, usos y recursos de la Unidad de Parques"/>
    <s v=" Porcerntaje de disminución de la brecha financiera de acuerdo con el plan financiero de fuentes, y otros  recursos de la entidad "/>
    <s v="Eficacia "/>
    <s v="Constante"/>
    <s v="Anual"/>
    <m/>
    <m/>
    <m/>
    <m/>
    <m/>
    <m/>
    <n v="0"/>
    <n v="0"/>
    <m/>
    <m/>
    <m/>
    <m/>
    <m/>
    <m/>
    <n v="8.3560165684822427E-2"/>
    <n v="8.3560165684822427E-2"/>
    <m/>
    <m/>
    <m/>
    <m/>
    <m/>
    <m/>
    <n v="0.17475331971328587"/>
    <n v="0.17475331971328587"/>
    <m/>
    <m/>
    <m/>
    <m/>
    <m/>
    <m/>
    <n v="0.10502137013446493"/>
    <n v="0.10502137013446493"/>
    <m/>
    <m/>
    <m/>
    <m/>
    <m/>
    <m/>
    <m/>
    <n v="0"/>
    <n v="0.1"/>
    <n v="0.10502137013446493"/>
    <n v="7.2999999999999995E-2"/>
    <n v="0.72999999999999987"/>
    <n v="0.72999999999999987"/>
  </r>
  <r>
    <x v="8"/>
    <m/>
    <s v="Porcentaje de ejecución presupuestal"/>
    <s v="Porcentaje de ejecución presupuestal"/>
    <s v="Eficacia "/>
    <m/>
    <m/>
    <m/>
    <m/>
    <m/>
    <m/>
    <m/>
    <m/>
    <m/>
    <m/>
    <m/>
    <m/>
    <m/>
    <m/>
    <m/>
    <m/>
    <m/>
    <m/>
    <m/>
    <m/>
    <m/>
    <m/>
    <m/>
    <m/>
    <m/>
    <m/>
    <m/>
    <m/>
    <m/>
    <m/>
    <m/>
    <m/>
    <m/>
    <m/>
    <m/>
    <m/>
    <m/>
    <m/>
    <m/>
    <m/>
    <m/>
    <m/>
    <n v="1"/>
    <m/>
    <n v="0.97"/>
    <n v="0.97"/>
    <n v="0.97"/>
  </r>
  <r>
    <x v="9"/>
    <m/>
    <s v="Porcentaje de soportes técnicos eficaces"/>
    <s v="Porcentaje de soportes técnicos eficaces"/>
    <s v="Eficacia "/>
    <m/>
    <m/>
    <m/>
    <m/>
    <m/>
    <m/>
    <m/>
    <m/>
    <m/>
    <m/>
    <m/>
    <m/>
    <m/>
    <m/>
    <m/>
    <m/>
    <m/>
    <m/>
    <m/>
    <m/>
    <m/>
    <m/>
    <m/>
    <m/>
    <m/>
    <m/>
    <m/>
    <m/>
    <m/>
    <m/>
    <m/>
    <m/>
    <m/>
    <m/>
    <m/>
    <m/>
    <m/>
    <m/>
    <m/>
    <m/>
    <m/>
    <m/>
    <n v="1"/>
    <m/>
    <n v="0.92"/>
    <n v="0.92"/>
    <n v="0.92"/>
  </r>
  <r>
    <x v="9"/>
    <m/>
    <s v="Porcentaje de mantenimientos preventivos realizados"/>
    <s v="Porcentaje de mantenimientos preventivos realizados"/>
    <s v="Eficacia "/>
    <m/>
    <m/>
    <m/>
    <m/>
    <m/>
    <m/>
    <m/>
    <m/>
    <m/>
    <m/>
    <m/>
    <m/>
    <m/>
    <m/>
    <m/>
    <m/>
    <m/>
    <m/>
    <m/>
    <m/>
    <m/>
    <m/>
    <m/>
    <m/>
    <m/>
    <m/>
    <m/>
    <m/>
    <m/>
    <m/>
    <m/>
    <m/>
    <m/>
    <m/>
    <m/>
    <m/>
    <m/>
    <m/>
    <m/>
    <m/>
    <m/>
    <m/>
    <n v="1"/>
    <m/>
    <n v="0.97"/>
    <n v="0.97"/>
    <n v="0.97"/>
  </r>
  <r>
    <x v="10"/>
    <m/>
    <s v="Porcentaje de ejecución del plan de compras de la entidad "/>
    <s v="Porcentaje de ejecución del plan de compras de la entidad "/>
    <s v="Eficacia "/>
    <m/>
    <m/>
    <m/>
    <m/>
    <m/>
    <m/>
    <m/>
    <m/>
    <m/>
    <m/>
    <m/>
    <m/>
    <m/>
    <m/>
    <m/>
    <m/>
    <m/>
    <m/>
    <m/>
    <m/>
    <m/>
    <m/>
    <m/>
    <m/>
    <m/>
    <m/>
    <m/>
    <m/>
    <m/>
    <m/>
    <m/>
    <m/>
    <m/>
    <m/>
    <m/>
    <m/>
    <m/>
    <m/>
    <m/>
    <m/>
    <m/>
    <m/>
    <n v="1"/>
    <m/>
    <n v="1"/>
    <n v="1"/>
    <n v="1"/>
  </r>
  <r>
    <x v="11"/>
    <m/>
    <s v="Porcentaje  de Peticiones, quejas, reclamos y sugerencias respondidas oportunamente"/>
    <s v="Porcentaje  de Peticiones, quejas, reclamos y sugerencias respondidas oportunamente"/>
    <s v="Eficiencia"/>
    <m/>
    <m/>
    <m/>
    <m/>
    <m/>
    <m/>
    <m/>
    <m/>
    <m/>
    <m/>
    <m/>
    <m/>
    <m/>
    <m/>
    <m/>
    <m/>
    <m/>
    <m/>
    <m/>
    <m/>
    <m/>
    <m/>
    <m/>
    <m/>
    <m/>
    <m/>
    <m/>
    <m/>
    <m/>
    <m/>
    <m/>
    <m/>
    <m/>
    <m/>
    <m/>
    <m/>
    <m/>
    <m/>
    <m/>
    <m/>
    <m/>
    <m/>
    <n v="1"/>
    <m/>
    <n v="0.81"/>
    <n v="0.81"/>
    <n v="0.81"/>
  </r>
  <r>
    <x v="4"/>
    <m/>
    <s v="Porcentaje de Productos/servicios No conformes detectados"/>
    <s v="Porcentaje de Productos/servicios No conformes detectados"/>
    <s v="Eficacia "/>
    <m/>
    <m/>
    <m/>
    <m/>
    <m/>
    <m/>
    <m/>
    <m/>
    <m/>
    <m/>
    <m/>
    <m/>
    <m/>
    <m/>
    <m/>
    <m/>
    <m/>
    <m/>
    <m/>
    <m/>
    <m/>
    <m/>
    <m/>
    <m/>
    <m/>
    <m/>
    <m/>
    <m/>
    <m/>
    <m/>
    <m/>
    <m/>
    <m/>
    <m/>
    <m/>
    <m/>
    <m/>
    <m/>
    <m/>
    <m/>
    <m/>
    <m/>
    <n v="0.2"/>
    <m/>
    <n v="0.33"/>
    <n v="1.65"/>
    <n v="1"/>
  </r>
  <r>
    <x v="10"/>
    <m/>
    <s v="Porcentaje de contratos liquidados oportunamente."/>
    <s v="Porcentaje de contratos liquidados oportunamente."/>
    <s v="Eficacia "/>
    <m/>
    <m/>
    <m/>
    <m/>
    <m/>
    <m/>
    <m/>
    <m/>
    <m/>
    <m/>
    <m/>
    <m/>
    <m/>
    <m/>
    <m/>
    <m/>
    <m/>
    <m/>
    <m/>
    <m/>
    <m/>
    <m/>
    <m/>
    <m/>
    <m/>
    <m/>
    <m/>
    <m/>
    <m/>
    <m/>
    <m/>
    <m/>
    <m/>
    <m/>
    <m/>
    <m/>
    <m/>
    <m/>
    <m/>
    <m/>
    <m/>
    <m/>
    <n v="1"/>
    <m/>
    <n v="0.87"/>
    <n v="0.87"/>
    <n v="0.87"/>
  </r>
</pivotCacheRecords>
</file>

<file path=xl/pivotCache/pivotCacheRecords3.xml><?xml version="1.0" encoding="utf-8"?>
<pivotCacheRecords xmlns="http://schemas.openxmlformats.org/spreadsheetml/2006/main" xmlns:r="http://schemas.openxmlformats.org/officeDocument/2006/relationships" count="48">
  <r>
    <x v="0"/>
    <s v="Incremental (Acumulado)"/>
    <s v="Semestral"/>
    <n v="0"/>
    <n v="5"/>
    <n v="13"/>
    <n v="6"/>
    <n v="3"/>
    <n v="0"/>
    <n v="0"/>
    <n v="0"/>
    <n v="0"/>
    <n v="7"/>
    <n v="17"/>
    <n v="6"/>
    <n v="3"/>
    <n v="1"/>
    <n v="0"/>
    <n v="0"/>
    <n v="8"/>
    <n v="39"/>
    <n v="22"/>
    <n v="11"/>
    <n v="8"/>
    <n v="7"/>
    <n v="0.18"/>
    <n v="0.18"/>
    <n v="8"/>
    <n v="39"/>
    <n v="22"/>
    <n v="11"/>
    <n v="8"/>
    <n v="8"/>
    <n v="0.30380000000000001"/>
    <n v="0.30380000000000001"/>
    <m/>
    <m/>
    <m/>
    <m/>
    <m/>
    <m/>
    <s v="?"/>
    <s v="?"/>
    <n v="0.5"/>
    <n v="0.30380000000000001"/>
    <n v="0.3"/>
    <n v="0.6"/>
    <n v="0.6"/>
  </r>
  <r>
    <x v="1"/>
    <s v="Incremental (Acumulado)"/>
    <s v="Anual"/>
    <m/>
    <m/>
    <m/>
    <m/>
    <m/>
    <m/>
    <n v="3"/>
    <n v="3"/>
    <m/>
    <m/>
    <m/>
    <m/>
    <m/>
    <m/>
    <n v="3"/>
    <n v="3"/>
    <m/>
    <m/>
    <m/>
    <m/>
    <m/>
    <m/>
    <n v="3"/>
    <n v="3"/>
    <m/>
    <m/>
    <m/>
    <m/>
    <m/>
    <m/>
    <n v="4"/>
    <n v="4"/>
    <m/>
    <m/>
    <m/>
    <m/>
    <m/>
    <m/>
    <m/>
    <n v="0"/>
    <n v="5"/>
    <n v="4"/>
    <n v="4"/>
    <n v="0.8"/>
    <n v="0.8"/>
  </r>
  <r>
    <x v="1"/>
    <s v="Incremental (Acumulado)"/>
    <s v="Semestral"/>
    <m/>
    <m/>
    <m/>
    <m/>
    <m/>
    <m/>
    <n v="0"/>
    <n v="0"/>
    <m/>
    <m/>
    <m/>
    <m/>
    <m/>
    <m/>
    <m/>
    <n v="0"/>
    <m/>
    <m/>
    <m/>
    <m/>
    <m/>
    <m/>
    <m/>
    <n v="0"/>
    <m/>
    <m/>
    <m/>
    <m/>
    <m/>
    <m/>
    <m/>
    <n v="0"/>
    <m/>
    <m/>
    <m/>
    <m/>
    <m/>
    <m/>
    <n v="5"/>
    <n v="5"/>
    <n v="5"/>
    <n v="5"/>
    <n v="9"/>
    <n v="1.8"/>
    <n v="1"/>
  </r>
  <r>
    <x v="1"/>
    <s v="Incremental (Acumulado)"/>
    <s v="Trimestral"/>
    <m/>
    <m/>
    <m/>
    <m/>
    <m/>
    <m/>
    <m/>
    <n v="0"/>
    <m/>
    <m/>
    <m/>
    <m/>
    <m/>
    <m/>
    <m/>
    <n v="0.125"/>
    <m/>
    <m/>
    <m/>
    <m/>
    <m/>
    <m/>
    <m/>
    <n v="0.59375"/>
    <m/>
    <m/>
    <m/>
    <m/>
    <m/>
    <m/>
    <m/>
    <n v="0.6875"/>
    <m/>
    <m/>
    <m/>
    <m/>
    <m/>
    <m/>
    <m/>
    <n v="0.8125"/>
    <n v="0.4"/>
    <n v="0.8125"/>
    <n v="0.81"/>
    <n v="2.0249999999999999"/>
    <n v="1"/>
  </r>
  <r>
    <x v="1"/>
    <s v="Suma"/>
    <s v="Semestral"/>
    <m/>
    <m/>
    <m/>
    <m/>
    <m/>
    <m/>
    <m/>
    <n v="0"/>
    <m/>
    <m/>
    <m/>
    <m/>
    <m/>
    <m/>
    <m/>
    <n v="0"/>
    <m/>
    <m/>
    <m/>
    <m/>
    <m/>
    <m/>
    <n v="3"/>
    <n v="3"/>
    <m/>
    <m/>
    <m/>
    <m/>
    <m/>
    <m/>
    <m/>
    <n v="0"/>
    <m/>
    <m/>
    <m/>
    <m/>
    <m/>
    <m/>
    <n v="0"/>
    <n v="0"/>
    <n v="5"/>
    <n v="3"/>
    <n v="3"/>
    <n v="0.6"/>
    <n v="0.6"/>
  </r>
  <r>
    <x v="1"/>
    <s v="Suma"/>
    <s v="Semestral"/>
    <m/>
    <m/>
    <m/>
    <m/>
    <m/>
    <m/>
    <n v="0"/>
    <n v="0"/>
    <m/>
    <m/>
    <m/>
    <m/>
    <m/>
    <m/>
    <n v="0"/>
    <n v="0"/>
    <m/>
    <m/>
    <m/>
    <m/>
    <m/>
    <m/>
    <n v="1"/>
    <n v="1"/>
    <m/>
    <m/>
    <m/>
    <m/>
    <m/>
    <m/>
    <n v="1"/>
    <n v="1"/>
    <m/>
    <m/>
    <m/>
    <m/>
    <m/>
    <m/>
    <m/>
    <n v="0"/>
    <n v="2"/>
    <n v="2"/>
    <n v="3"/>
    <n v="1.5"/>
    <n v="1"/>
  </r>
  <r>
    <x v="1"/>
    <s v="Incremental (Acumulado)"/>
    <s v="Semestral"/>
    <m/>
    <m/>
    <m/>
    <m/>
    <m/>
    <m/>
    <n v="2.2400000000000003E-2"/>
    <n v="2.2400000000000003E-2"/>
    <m/>
    <m/>
    <m/>
    <m/>
    <m/>
    <m/>
    <n v="7.5100000000000014E-2"/>
    <n v="7.5100000000000014E-2"/>
    <m/>
    <m/>
    <m/>
    <m/>
    <m/>
    <m/>
    <n v="0.13795000000000007"/>
    <n v="0.13795000000000007"/>
    <m/>
    <m/>
    <m/>
    <m/>
    <m/>
    <m/>
    <n v="0.24810000000000018"/>
    <n v="0.24810000000000018"/>
    <m/>
    <m/>
    <m/>
    <m/>
    <m/>
    <m/>
    <n v="0.30280000000000018"/>
    <n v="0.30280000000000018"/>
    <n v="0.5"/>
    <n v="0.30280000000000018"/>
    <n v="0.34499999999999997"/>
    <n v="0.69"/>
    <n v="0.69"/>
  </r>
  <r>
    <x v="1"/>
    <s v="Incremental (Acumulado)"/>
    <s v="Semestral"/>
    <n v="1"/>
    <n v="1"/>
    <n v="2"/>
    <n v="2"/>
    <n v="0"/>
    <n v="1"/>
    <n v="7"/>
    <n v="7"/>
    <n v="1"/>
    <n v="1"/>
    <n v="2"/>
    <n v="3"/>
    <n v="0"/>
    <n v="1"/>
    <n v="8"/>
    <n v="8"/>
    <n v="1"/>
    <n v="1"/>
    <n v="2"/>
    <n v="3"/>
    <n v="0"/>
    <n v="1"/>
    <n v="8"/>
    <n v="8"/>
    <n v="1"/>
    <n v="1"/>
    <n v="2"/>
    <n v="3"/>
    <n v="0"/>
    <n v="1"/>
    <n v="8"/>
    <n v="8"/>
    <n v="1"/>
    <m/>
    <m/>
    <m/>
    <m/>
    <m/>
    <m/>
    <s v="?"/>
    <n v="10"/>
    <n v="8"/>
    <n v="8"/>
    <n v="0.8"/>
    <n v="0.8"/>
  </r>
  <r>
    <x v="1"/>
    <s v="Incremental (Acumulado)"/>
    <s v="Semestral"/>
    <n v="0"/>
    <n v="0"/>
    <n v="0"/>
    <n v="0"/>
    <n v="0"/>
    <n v="8"/>
    <n v="8"/>
    <n v="8"/>
    <n v="0"/>
    <n v="0"/>
    <n v="0"/>
    <n v="0"/>
    <n v="0"/>
    <n v="8"/>
    <n v="8"/>
    <n v="8"/>
    <n v="0"/>
    <n v="0"/>
    <n v="0"/>
    <n v="0"/>
    <n v="0"/>
    <n v="10"/>
    <n v="10"/>
    <n v="10"/>
    <n v="0"/>
    <n v="0"/>
    <n v="0"/>
    <n v="0"/>
    <n v="0"/>
    <n v="11"/>
    <n v="11"/>
    <n v="11"/>
    <n v="0"/>
    <m/>
    <m/>
    <m/>
    <m/>
    <m/>
    <m/>
    <s v="?"/>
    <n v="26"/>
    <n v="11"/>
    <n v="11"/>
    <n v="0.42307692307692307"/>
    <n v="0.42307692307692307"/>
  </r>
  <r>
    <x v="2"/>
    <s v="Incremental (Acumulado)"/>
    <s v="Semestral"/>
    <n v="2"/>
    <n v="2"/>
    <n v="1"/>
    <n v="4"/>
    <n v="3"/>
    <n v="1"/>
    <n v="0.19642857142857142"/>
    <n v="0.19642857142857142"/>
    <n v="2"/>
    <n v="9"/>
    <n v="4"/>
    <n v="10"/>
    <n v="3"/>
    <n v="4"/>
    <n v="0.5178571428571429"/>
    <n v="0.5178571428571429"/>
    <n v="9"/>
    <n v="9"/>
    <n v="6"/>
    <n v="10"/>
    <n v="3"/>
    <n v="8"/>
    <n v="0.8035714285714286"/>
    <n v="0.8035714285714286"/>
    <n v="9"/>
    <n v="12"/>
    <n v="8"/>
    <n v="10"/>
    <n v="5"/>
    <n v="8"/>
    <n v="0.9285714285714286"/>
    <n v="0.9285714285714286"/>
    <n v="9"/>
    <m/>
    <m/>
    <m/>
    <m/>
    <m/>
    <m/>
    <s v="?"/>
    <n v="0.6"/>
    <n v="0.9285714285714286"/>
    <n v="0.95"/>
    <n v="1.5833333333333333"/>
    <n v="1"/>
  </r>
  <r>
    <x v="1"/>
    <s v="Incremental (Acumulado)"/>
    <s v="Semestral"/>
    <m/>
    <m/>
    <m/>
    <m/>
    <m/>
    <m/>
    <n v="0"/>
    <n v="0"/>
    <m/>
    <m/>
    <m/>
    <m/>
    <m/>
    <m/>
    <n v="0"/>
    <n v="0"/>
    <m/>
    <m/>
    <m/>
    <m/>
    <m/>
    <m/>
    <n v="0.35"/>
    <n v="0.35"/>
    <m/>
    <m/>
    <m/>
    <m/>
    <m/>
    <m/>
    <n v="0.5"/>
    <n v="0.35"/>
    <m/>
    <m/>
    <m/>
    <m/>
    <m/>
    <m/>
    <m/>
    <s v="?"/>
    <n v="1"/>
    <n v="0.35"/>
    <n v="0.35"/>
    <n v="0.35"/>
    <n v="0.35"/>
  </r>
  <r>
    <x v="1"/>
    <s v="Incremental (Acumulado)"/>
    <s v="Anual"/>
    <n v="0"/>
    <n v="12"/>
    <n v="0"/>
    <n v="15"/>
    <n v="9"/>
    <n v="8"/>
    <n v="0"/>
    <n v="0"/>
    <n v="0"/>
    <n v="12"/>
    <n v="4"/>
    <n v="15"/>
    <n v="9"/>
    <n v="8"/>
    <n v="0.53"/>
    <n v="0.53"/>
    <n v="0"/>
    <n v="16"/>
    <n v="9"/>
    <n v="15"/>
    <n v="9"/>
    <n v="8"/>
    <n v="0.878"/>
    <n v="0.878"/>
    <n v="0"/>
    <n v="16"/>
    <n v="10"/>
    <n v="15"/>
    <n v="9"/>
    <n v="8"/>
    <n v="0.82799999999999996"/>
    <n v="0.82799999999999996"/>
    <n v="0"/>
    <m/>
    <m/>
    <m/>
    <m/>
    <m/>
    <s v="?"/>
    <s v="?"/>
    <n v="1"/>
    <n v="0.82799999999999996"/>
    <n v="0.745"/>
    <n v="0.745"/>
    <n v="0.745"/>
  </r>
  <r>
    <x v="0"/>
    <s v="Incremental (Acumulado)"/>
    <s v="Anual"/>
    <m/>
    <m/>
    <m/>
    <m/>
    <m/>
    <m/>
    <n v="0"/>
    <n v="0"/>
    <m/>
    <m/>
    <m/>
    <m/>
    <m/>
    <m/>
    <n v="4"/>
    <n v="4"/>
    <m/>
    <m/>
    <m/>
    <m/>
    <m/>
    <m/>
    <n v="6"/>
    <n v="6"/>
    <m/>
    <m/>
    <m/>
    <m/>
    <m/>
    <m/>
    <n v="8"/>
    <n v="8"/>
    <m/>
    <m/>
    <m/>
    <m/>
    <m/>
    <m/>
    <m/>
    <n v="0"/>
    <n v="9"/>
    <n v="8"/>
    <n v="8"/>
    <n v="0.88888888888888884"/>
    <n v="0.88888888888888884"/>
  </r>
  <r>
    <x v="1"/>
    <s v="Incremental (Acumulado)"/>
    <s v="Semestral"/>
    <m/>
    <m/>
    <m/>
    <m/>
    <m/>
    <m/>
    <n v="0"/>
    <n v="0"/>
    <m/>
    <m/>
    <m/>
    <m/>
    <m/>
    <m/>
    <n v="0.54"/>
    <n v="0.54"/>
    <m/>
    <m/>
    <m/>
    <m/>
    <m/>
    <m/>
    <n v="0.77"/>
    <n v="0.77"/>
    <m/>
    <m/>
    <m/>
    <m/>
    <m/>
    <m/>
    <n v="0.97389999999999999"/>
    <n v="0.97389999999999999"/>
    <m/>
    <m/>
    <m/>
    <m/>
    <m/>
    <m/>
    <m/>
    <s v="?"/>
    <n v="1"/>
    <n v="0.97389999999999999"/>
    <n v="0.79"/>
    <n v="0.79"/>
    <n v="0.79"/>
  </r>
  <r>
    <x v="1"/>
    <s v="Incremental (Acumulado)"/>
    <s v="Semestral"/>
    <m/>
    <m/>
    <m/>
    <m/>
    <m/>
    <m/>
    <n v="0"/>
    <n v="0"/>
    <m/>
    <m/>
    <m/>
    <m/>
    <m/>
    <m/>
    <n v="0.3"/>
    <n v="0.3"/>
    <m/>
    <m/>
    <m/>
    <m/>
    <m/>
    <m/>
    <n v="0.7"/>
    <n v="0.7"/>
    <m/>
    <m/>
    <m/>
    <m/>
    <m/>
    <m/>
    <n v="0.7"/>
    <n v="0.7"/>
    <m/>
    <m/>
    <m/>
    <m/>
    <m/>
    <m/>
    <n v="0.7"/>
    <n v="0.7"/>
    <n v="1"/>
    <n v="0.7"/>
    <n v="0.7"/>
    <n v="0.7"/>
    <n v="0.7"/>
  </r>
  <r>
    <x v="1"/>
    <s v="Incremental (Acumulado)"/>
    <s v="Anual"/>
    <m/>
    <m/>
    <m/>
    <m/>
    <m/>
    <m/>
    <n v="0"/>
    <n v="0"/>
    <m/>
    <m/>
    <m/>
    <m/>
    <m/>
    <m/>
    <n v="0"/>
    <n v="0"/>
    <m/>
    <m/>
    <m/>
    <m/>
    <m/>
    <m/>
    <n v="0.66"/>
    <n v="0.66"/>
    <m/>
    <m/>
    <m/>
    <m/>
    <m/>
    <m/>
    <n v="0.69"/>
    <n v="0.69"/>
    <m/>
    <m/>
    <m/>
    <m/>
    <m/>
    <m/>
    <m/>
    <n v="0"/>
    <n v="0.79"/>
    <n v="0.69"/>
    <n v="0.66"/>
    <n v="0.83544303797468356"/>
    <n v="0.83544303797468356"/>
  </r>
  <r>
    <x v="1"/>
    <s v="Incremental (Acumulado)"/>
    <s v="Semestral"/>
    <m/>
    <m/>
    <m/>
    <m/>
    <m/>
    <m/>
    <n v="0.33"/>
    <n v="0.33"/>
    <m/>
    <m/>
    <m/>
    <m/>
    <m/>
    <m/>
    <n v="0.33"/>
    <n v="0.33"/>
    <m/>
    <m/>
    <m/>
    <m/>
    <m/>
    <m/>
    <n v="0.33"/>
    <n v="0.33"/>
    <m/>
    <m/>
    <m/>
    <m/>
    <m/>
    <m/>
    <n v="0.33"/>
    <n v="0.33"/>
    <m/>
    <m/>
    <m/>
    <m/>
    <m/>
    <m/>
    <m/>
    <s v="?"/>
    <n v="0.5"/>
    <n v="0.33"/>
    <n v="0.4"/>
    <n v="0.8"/>
    <n v="0.8"/>
  </r>
  <r>
    <x v="1"/>
    <s v="Incremental (Acumulado)"/>
    <s v="Anual"/>
    <m/>
    <m/>
    <m/>
    <m/>
    <m/>
    <m/>
    <n v="0.55000000000000004"/>
    <n v="0.55000000000000004"/>
    <m/>
    <m/>
    <m/>
    <m/>
    <m/>
    <m/>
    <n v="0.57999999999999996"/>
    <n v="0.57999999999999996"/>
    <m/>
    <m/>
    <m/>
    <m/>
    <m/>
    <m/>
    <n v="0.57999999999999996"/>
    <n v="0.57999999999999996"/>
    <m/>
    <m/>
    <m/>
    <m/>
    <m/>
    <m/>
    <n v="0.5958"/>
    <n v="0.5958"/>
    <m/>
    <m/>
    <m/>
    <m/>
    <m/>
    <m/>
    <m/>
    <n v="0"/>
    <n v="0.85"/>
    <n v="0.5958"/>
    <n v="0.58330000000000004"/>
    <n v="0.68623529411764717"/>
    <n v="0.68623529411764717"/>
  </r>
  <r>
    <x v="1"/>
    <s v="Incremental (Acumulado)"/>
    <s v="Semestral"/>
    <m/>
    <m/>
    <m/>
    <m/>
    <m/>
    <m/>
    <n v="0"/>
    <n v="0"/>
    <m/>
    <m/>
    <m/>
    <m/>
    <m/>
    <m/>
    <n v="0"/>
    <n v="0"/>
    <m/>
    <m/>
    <m/>
    <m/>
    <m/>
    <m/>
    <n v="0"/>
    <n v="0"/>
    <m/>
    <m/>
    <m/>
    <m/>
    <m/>
    <m/>
    <n v="0.18"/>
    <n v="0.18"/>
    <m/>
    <m/>
    <m/>
    <m/>
    <m/>
    <m/>
    <m/>
    <n v="0.23"/>
    <n v="1"/>
    <n v="0.23"/>
    <n v="0.68"/>
    <n v="0.68"/>
    <n v="0.68"/>
  </r>
  <r>
    <x v="0"/>
    <s v="Constante"/>
    <s v="Anual"/>
    <m/>
    <m/>
    <m/>
    <m/>
    <m/>
    <m/>
    <m/>
    <s v="T0"/>
    <m/>
    <m/>
    <m/>
    <m/>
    <m/>
    <m/>
    <m/>
    <s v="?"/>
    <m/>
    <m/>
    <m/>
    <m/>
    <m/>
    <m/>
    <m/>
    <s v="?"/>
    <m/>
    <m/>
    <m/>
    <m/>
    <m/>
    <m/>
    <m/>
    <s v="?"/>
    <m/>
    <m/>
    <m/>
    <m/>
    <m/>
    <m/>
    <m/>
    <s v="?"/>
    <s v="Meta a 2019"/>
    <s v="-"/>
    <m/>
    <s v=""/>
    <s v="Meta a 2019"/>
  </r>
  <r>
    <x v="1"/>
    <s v="Incremental (Acumulado)"/>
    <s v="Anual"/>
    <m/>
    <m/>
    <m/>
    <m/>
    <m/>
    <m/>
    <n v="2.0999999999999999E-3"/>
    <n v="2.0999999999999999E-3"/>
    <m/>
    <m/>
    <m/>
    <m/>
    <m/>
    <m/>
    <n v="1.9900000000000001E-2"/>
    <n v="1.9900000000000001E-2"/>
    <m/>
    <m/>
    <m/>
    <m/>
    <m/>
    <m/>
    <n v="3.3099999999999997E-2"/>
    <n v="3.3099999999999997E-2"/>
    <m/>
    <m/>
    <m/>
    <m/>
    <m/>
    <m/>
    <n v="0.2"/>
    <n v="0.2"/>
    <m/>
    <m/>
    <m/>
    <m/>
    <m/>
    <m/>
    <s v="?"/>
    <s v="?"/>
    <n v="0.25"/>
    <n v="0.2"/>
    <n v="0.2"/>
    <n v="0.8"/>
    <n v="0.8"/>
  </r>
  <r>
    <x v="1"/>
    <s v="Suma"/>
    <s v="Semestral"/>
    <m/>
    <m/>
    <m/>
    <m/>
    <m/>
    <m/>
    <n v="0"/>
    <n v="0"/>
    <m/>
    <m/>
    <m/>
    <m/>
    <m/>
    <m/>
    <n v="0"/>
    <n v="0"/>
    <m/>
    <m/>
    <m/>
    <m/>
    <m/>
    <m/>
    <n v="0"/>
    <n v="0"/>
    <m/>
    <m/>
    <m/>
    <m/>
    <m/>
    <m/>
    <n v="0.7"/>
    <n v="0.7"/>
    <m/>
    <m/>
    <m/>
    <m/>
    <m/>
    <m/>
    <n v="0.7"/>
    <n v="0.7"/>
    <n v="1"/>
    <n v="0.7"/>
    <n v="1"/>
    <n v="1"/>
    <n v="1"/>
  </r>
  <r>
    <x v="1"/>
    <s v="Incremental (Acumulado)"/>
    <s v="Semestral"/>
    <n v="0"/>
    <n v="0"/>
    <n v="0"/>
    <n v="0"/>
    <n v="0"/>
    <n v="0"/>
    <n v="0.09"/>
    <n v="0"/>
    <n v="0"/>
    <n v="0"/>
    <n v="0"/>
    <n v="0"/>
    <n v="0"/>
    <n v="0"/>
    <n v="0"/>
    <n v="0"/>
    <n v="0"/>
    <n v="0"/>
    <n v="0"/>
    <n v="0"/>
    <n v="0"/>
    <n v="0"/>
    <n v="0"/>
    <n v="0"/>
    <n v="0"/>
    <n v="2"/>
    <n v="0"/>
    <n v="0"/>
    <n v="0"/>
    <n v="0"/>
    <n v="0"/>
    <n v="0"/>
    <m/>
    <m/>
    <m/>
    <m/>
    <m/>
    <m/>
    <n v="0"/>
    <n v="0"/>
    <n v="0.45"/>
    <n v="0"/>
    <n v="0.15559999999999999"/>
    <n v="0.34577777777777774"/>
    <n v="0.34577777777777774"/>
  </r>
  <r>
    <x v="1"/>
    <s v="Incremental (Acumulado)"/>
    <s v="Semestral"/>
    <n v="2"/>
    <n v="3"/>
    <n v="6"/>
    <n v="4"/>
    <n v="0"/>
    <n v="5"/>
    <n v="0"/>
    <n v="0"/>
    <n v="6"/>
    <n v="3"/>
    <n v="6"/>
    <n v="10"/>
    <n v="0"/>
    <n v="5"/>
    <n v="0"/>
    <n v="0"/>
    <n v="9"/>
    <n v="5"/>
    <n v="6"/>
    <n v="11"/>
    <n v="0"/>
    <n v="7"/>
    <n v="0"/>
    <n v="0"/>
    <n v="0"/>
    <n v="3"/>
    <n v="0"/>
    <n v="11"/>
    <n v="0"/>
    <n v="7"/>
    <n v="0"/>
    <n v="0"/>
    <m/>
    <m/>
    <m/>
    <m/>
    <m/>
    <m/>
    <n v="0"/>
    <n v="0"/>
    <n v="1"/>
    <n v="0"/>
    <n v="7.0000000000000007E-2"/>
    <n v="7.0000000000000007E-2"/>
    <n v="7.0000000000000007E-2"/>
  </r>
  <r>
    <x v="0"/>
    <s v="Incremental (Acumulado)"/>
    <s v="Quinquenal"/>
    <m/>
    <m/>
    <m/>
    <m/>
    <m/>
    <m/>
    <n v="0"/>
    <n v="0"/>
    <m/>
    <m/>
    <m/>
    <m/>
    <m/>
    <m/>
    <n v="0"/>
    <n v="0"/>
    <m/>
    <m/>
    <m/>
    <m/>
    <m/>
    <m/>
    <n v="0"/>
    <n v="0"/>
    <m/>
    <m/>
    <m/>
    <m/>
    <m/>
    <m/>
    <n v="0"/>
    <n v="0"/>
    <m/>
    <m/>
    <m/>
    <m/>
    <m/>
    <m/>
    <n v="0"/>
    <n v="0"/>
    <n v="0.1"/>
    <n v="0"/>
    <n v="0"/>
    <n v="0"/>
    <n v="0"/>
  </r>
  <r>
    <x v="1"/>
    <s v="Incremental (Acumulado)"/>
    <s v="Semestral"/>
    <m/>
    <m/>
    <m/>
    <m/>
    <m/>
    <m/>
    <m/>
    <n v="0"/>
    <m/>
    <m/>
    <m/>
    <m/>
    <m/>
    <m/>
    <m/>
    <n v="0"/>
    <m/>
    <m/>
    <m/>
    <m/>
    <m/>
    <m/>
    <m/>
    <n v="0"/>
    <m/>
    <m/>
    <m/>
    <m/>
    <m/>
    <m/>
    <m/>
    <n v="0"/>
    <m/>
    <m/>
    <m/>
    <m/>
    <m/>
    <m/>
    <n v="0.28570000000000001"/>
    <n v="0.28570000000000001"/>
    <n v="0.4"/>
    <n v="0.28570000000000001"/>
    <n v="0.48"/>
    <n v="1.2"/>
    <n v="1"/>
  </r>
  <r>
    <x v="1"/>
    <m/>
    <m/>
    <m/>
    <m/>
    <m/>
    <m/>
    <m/>
    <m/>
    <s v="Toma de datos"/>
    <s v="Toma de datos"/>
    <m/>
    <m/>
    <m/>
    <m/>
    <m/>
    <m/>
    <n v="-0.43690851735015773"/>
    <n v="-0.43690851735015773"/>
    <m/>
    <m/>
    <m/>
    <m/>
    <m/>
    <m/>
    <m/>
    <s v="?"/>
    <m/>
    <m/>
    <m/>
    <m/>
    <m/>
    <m/>
    <m/>
    <s v="?"/>
    <m/>
    <m/>
    <m/>
    <m/>
    <m/>
    <m/>
    <m/>
    <s v="?"/>
    <s v="Meta a 2019"/>
    <n v="-0.43690851735015773"/>
    <n v="0"/>
    <s v=""/>
    <s v="Meta a 2019"/>
  </r>
  <r>
    <x v="1"/>
    <s v="Incremental (Acumulado)"/>
    <s v="Anual"/>
    <m/>
    <m/>
    <m/>
    <m/>
    <m/>
    <m/>
    <n v="0"/>
    <n v="0"/>
    <m/>
    <m/>
    <m/>
    <m/>
    <m/>
    <m/>
    <n v="0"/>
    <n v="0"/>
    <m/>
    <m/>
    <m/>
    <m/>
    <m/>
    <m/>
    <n v="0"/>
    <n v="0"/>
    <m/>
    <m/>
    <m/>
    <m/>
    <m/>
    <m/>
    <n v="0.15"/>
    <n v="0.15"/>
    <m/>
    <m/>
    <m/>
    <m/>
    <m/>
    <m/>
    <m/>
    <n v="0"/>
    <n v="0.4"/>
    <n v="0.15"/>
    <n v="0.7"/>
    <n v="1.7499999999999998"/>
    <n v="1"/>
  </r>
  <r>
    <x v="1"/>
    <s v="Incremental (Acumulado)"/>
    <s v="Semestral"/>
    <m/>
    <m/>
    <m/>
    <m/>
    <m/>
    <m/>
    <n v="0"/>
    <n v="0"/>
    <m/>
    <m/>
    <m/>
    <m/>
    <m/>
    <m/>
    <n v="1"/>
    <n v="1"/>
    <m/>
    <m/>
    <m/>
    <m/>
    <m/>
    <m/>
    <n v="1"/>
    <n v="1"/>
    <m/>
    <m/>
    <m/>
    <m/>
    <m/>
    <m/>
    <n v="1"/>
    <n v="1"/>
    <m/>
    <m/>
    <m/>
    <m/>
    <m/>
    <m/>
    <n v="1"/>
    <n v="1"/>
    <n v="0.4"/>
    <n v="1"/>
    <n v="0.68"/>
    <n v="1.7"/>
    <n v="1"/>
  </r>
  <r>
    <x v="1"/>
    <s v="Incremental (Acumulado)"/>
    <s v="Anual"/>
    <m/>
    <m/>
    <m/>
    <m/>
    <m/>
    <m/>
    <m/>
    <n v="0"/>
    <m/>
    <m/>
    <m/>
    <m/>
    <m/>
    <m/>
    <m/>
    <n v="0"/>
    <m/>
    <m/>
    <m/>
    <m/>
    <m/>
    <m/>
    <m/>
    <n v="0"/>
    <m/>
    <m/>
    <m/>
    <m/>
    <m/>
    <m/>
    <n v="4.3478260869565216E-2"/>
    <n v="4.3478260869565216E-2"/>
    <m/>
    <m/>
    <m/>
    <m/>
    <m/>
    <m/>
    <n v="8.6956521739130432E-2"/>
    <n v="8.6956521739130432E-2"/>
    <n v="0.4"/>
    <n v="8.6956521739130432E-2"/>
    <n v="0.1739"/>
    <n v="0.43474999999999997"/>
    <n v="0.43474999999999997"/>
  </r>
  <r>
    <x v="1"/>
    <s v="Incremental (Acumulado)"/>
    <s v="Anual"/>
    <n v="0"/>
    <n v="0"/>
    <n v="0"/>
    <n v="0"/>
    <n v="0"/>
    <n v="0"/>
    <n v="0"/>
    <n v="0"/>
    <n v="0"/>
    <n v="0"/>
    <n v="0"/>
    <n v="0"/>
    <n v="0"/>
    <n v="0"/>
    <n v="0"/>
    <n v="0"/>
    <n v="0"/>
    <n v="0"/>
    <n v="0"/>
    <n v="0"/>
    <n v="0"/>
    <n v="0"/>
    <n v="0"/>
    <n v="0"/>
    <n v="0"/>
    <n v="0"/>
    <n v="0"/>
    <n v="0"/>
    <n v="0"/>
    <n v="0"/>
    <n v="0"/>
    <n v="0"/>
    <m/>
    <m/>
    <m/>
    <m/>
    <m/>
    <m/>
    <n v="0"/>
    <n v="0"/>
    <n v="0.2"/>
    <n v="0"/>
    <n v="0"/>
    <n v="0"/>
    <n v="0"/>
  </r>
  <r>
    <x v="1"/>
    <s v="Incremental (Acumulado)"/>
    <s v="Semestral"/>
    <m/>
    <m/>
    <m/>
    <m/>
    <m/>
    <m/>
    <n v="0"/>
    <n v="0"/>
    <m/>
    <m/>
    <m/>
    <m/>
    <m/>
    <m/>
    <n v="0"/>
    <n v="0"/>
    <m/>
    <m/>
    <m/>
    <m/>
    <m/>
    <m/>
    <n v="0"/>
    <n v="0"/>
    <m/>
    <m/>
    <m/>
    <m/>
    <m/>
    <m/>
    <n v="0.47"/>
    <n v="0.47"/>
    <m/>
    <m/>
    <m/>
    <m/>
    <m/>
    <m/>
    <n v="0.46700000000000003"/>
    <n v="0.46700000000000003"/>
    <n v="1"/>
    <n v="0.46700000000000003"/>
    <n v="0.89"/>
    <n v="0.89"/>
    <n v="0.89"/>
  </r>
  <r>
    <x v="1"/>
    <s v="Incremental (Acumulado)"/>
    <s v="Anual"/>
    <m/>
    <m/>
    <m/>
    <m/>
    <m/>
    <m/>
    <n v="0.7"/>
    <n v="0.7"/>
    <m/>
    <m/>
    <m/>
    <m/>
    <m/>
    <m/>
    <n v="0.73576923076923073"/>
    <n v="0.73576923076923073"/>
    <m/>
    <m/>
    <m/>
    <m/>
    <m/>
    <m/>
    <n v="0.73576923076923073"/>
    <n v="0.73576923076923073"/>
    <m/>
    <m/>
    <m/>
    <m/>
    <m/>
    <m/>
    <n v="0.74015384615384616"/>
    <n v="0.74015384615384616"/>
    <m/>
    <m/>
    <m/>
    <m/>
    <m/>
    <m/>
    <m/>
    <n v="0"/>
    <n v="1"/>
    <n v="0.74015384615384616"/>
    <n v="0.74"/>
    <n v="0.74"/>
    <n v="0.74"/>
  </r>
  <r>
    <x v="1"/>
    <s v="Constante"/>
    <s v="Trimestral"/>
    <m/>
    <m/>
    <m/>
    <m/>
    <m/>
    <m/>
    <n v="0.873"/>
    <n v="0.873"/>
    <m/>
    <m/>
    <m/>
    <m/>
    <m/>
    <m/>
    <n v="1.0994046619207594"/>
    <n v="1.0994046619207594"/>
    <m/>
    <m/>
    <m/>
    <m/>
    <m/>
    <m/>
    <n v="0.56399999999999995"/>
    <n v="0.56399999999999995"/>
    <m/>
    <m/>
    <m/>
    <m/>
    <m/>
    <m/>
    <n v="0.87518197851531176"/>
    <n v="0.87518197851531176"/>
    <m/>
    <m/>
    <m/>
    <m/>
    <m/>
    <m/>
    <n v="0.31"/>
    <n v="0.31"/>
    <n v="1"/>
    <n v="0.31"/>
    <n v="1.1000000000000001"/>
    <n v="1.1000000000000001"/>
    <n v="1"/>
  </r>
  <r>
    <x v="1"/>
    <s v="Constante"/>
    <s v="Trimestral"/>
    <m/>
    <m/>
    <m/>
    <m/>
    <m/>
    <m/>
    <n v="0.313"/>
    <n v="0.313"/>
    <m/>
    <m/>
    <m/>
    <m/>
    <m/>
    <m/>
    <n v="0.63876543209876546"/>
    <n v="0.63876543209876546"/>
    <m/>
    <m/>
    <m/>
    <m/>
    <m/>
    <m/>
    <n v="0.4219753086419753"/>
    <n v="0.4219753086419753"/>
    <m/>
    <m/>
    <m/>
    <m/>
    <m/>
    <m/>
    <n v="0.83237528463278332"/>
    <n v="0.83237528463278332"/>
    <m/>
    <m/>
    <m/>
    <m/>
    <m/>
    <m/>
    <n v="0.19"/>
    <n v="0.19"/>
    <n v="1"/>
    <n v="0.19"/>
    <n v="1.01"/>
    <n v="1.01"/>
    <n v="1"/>
  </r>
  <r>
    <x v="1"/>
    <s v="Constante"/>
    <s v="Semestral"/>
    <m/>
    <m/>
    <m/>
    <m/>
    <m/>
    <m/>
    <n v="0.25"/>
    <n v="0.25"/>
    <m/>
    <m/>
    <m/>
    <m/>
    <m/>
    <m/>
    <n v="0.54530000000000001"/>
    <n v="0.54530000000000001"/>
    <m/>
    <m/>
    <m/>
    <m/>
    <m/>
    <m/>
    <n v="0.57599999999999996"/>
    <n v="0.57599999999999996"/>
    <m/>
    <m/>
    <m/>
    <m/>
    <m/>
    <m/>
    <n v="0.88420770505809987"/>
    <n v="0.88420770505809987"/>
    <m/>
    <m/>
    <m/>
    <m/>
    <m/>
    <m/>
    <n v="0.59906862478165135"/>
    <n v="0.59906862478165135"/>
    <n v="1"/>
    <n v="0.59906862478165135"/>
    <n v="0.94779999999999998"/>
    <n v="0.94779999999999998"/>
    <n v="0.94779999999999998"/>
  </r>
  <r>
    <x v="1"/>
    <s v="Constante"/>
    <s v="Anual"/>
    <m/>
    <m/>
    <m/>
    <m/>
    <m/>
    <m/>
    <n v="9.1999999999999998E-2"/>
    <n v="9.1999999999999998E-2"/>
    <m/>
    <m/>
    <m/>
    <m/>
    <m/>
    <m/>
    <n v="0.24"/>
    <n v="0.24"/>
    <m/>
    <m/>
    <m/>
    <m/>
    <m/>
    <m/>
    <n v="0.25"/>
    <n v="0.25"/>
    <m/>
    <m/>
    <m/>
    <m/>
    <m/>
    <m/>
    <n v="0.26"/>
    <n v="0.26"/>
    <m/>
    <m/>
    <m/>
    <m/>
    <m/>
    <m/>
    <n v="0.38"/>
    <n v="0"/>
    <n v="0.3"/>
    <n v="0.26"/>
    <n v="0.26"/>
    <n v="0.8666666666666667"/>
    <n v="0.8666666666666667"/>
  </r>
  <r>
    <x v="1"/>
    <s v="Incremental (Acumulado)"/>
    <s v="Semestral"/>
    <n v="0"/>
    <n v="0"/>
    <n v="0"/>
    <n v="0"/>
    <n v="0"/>
    <n v="0"/>
    <n v="5"/>
    <n v="5"/>
    <n v="1"/>
    <n v="1"/>
    <n v="0"/>
    <n v="1"/>
    <n v="0"/>
    <n v="0"/>
    <n v="10"/>
    <n v="10"/>
    <n v="1"/>
    <n v="4"/>
    <n v="0"/>
    <n v="7"/>
    <n v="1"/>
    <n v="3"/>
    <n v="20"/>
    <n v="20"/>
    <n v="2"/>
    <n v="6"/>
    <n v="1"/>
    <n v="7"/>
    <n v="1"/>
    <n v="3"/>
    <n v="21"/>
    <n v="21"/>
    <m/>
    <m/>
    <m/>
    <m/>
    <m/>
    <m/>
    <s v="?"/>
    <s v="?"/>
    <n v="14"/>
    <n v="21"/>
    <n v="14"/>
    <n v="1"/>
    <n v="1"/>
  </r>
  <r>
    <x v="1"/>
    <s v="Incremental (No Acumulado)"/>
    <s v="Anual"/>
    <m/>
    <m/>
    <m/>
    <m/>
    <m/>
    <m/>
    <n v="0.03"/>
    <n v="0.03"/>
    <m/>
    <m/>
    <m/>
    <m/>
    <m/>
    <m/>
    <n v="0.3"/>
    <n v="0.3"/>
    <m/>
    <m/>
    <m/>
    <m/>
    <m/>
    <m/>
    <n v="0.5"/>
    <n v="0.5"/>
    <m/>
    <m/>
    <m/>
    <m/>
    <m/>
    <m/>
    <n v="0.96"/>
    <n v="0.96"/>
    <m/>
    <m/>
    <m/>
    <m/>
    <m/>
    <m/>
    <n v="1"/>
    <n v="0"/>
    <n v="0.5"/>
    <n v="0.96"/>
    <n v="1"/>
    <n v="2"/>
    <n v="1"/>
  </r>
  <r>
    <x v="1"/>
    <s v="Suma"/>
    <s v="Semestral"/>
    <m/>
    <m/>
    <m/>
    <m/>
    <m/>
    <m/>
    <n v="4"/>
    <n v="4"/>
    <m/>
    <m/>
    <m/>
    <m/>
    <m/>
    <m/>
    <n v="4"/>
    <n v="4"/>
    <m/>
    <m/>
    <m/>
    <m/>
    <m/>
    <m/>
    <n v="4"/>
    <n v="4"/>
    <m/>
    <m/>
    <m/>
    <m/>
    <m/>
    <m/>
    <n v="32"/>
    <n v="32"/>
    <m/>
    <m/>
    <m/>
    <m/>
    <m/>
    <m/>
    <m/>
    <n v="0"/>
    <n v="16"/>
    <n v="32"/>
    <n v="26"/>
    <n v="1.625"/>
    <n v="1"/>
  </r>
  <r>
    <x v="1"/>
    <s v="Constante"/>
    <s v="Anual"/>
    <m/>
    <m/>
    <m/>
    <m/>
    <m/>
    <m/>
    <n v="0"/>
    <n v="0"/>
    <m/>
    <m/>
    <m/>
    <m/>
    <m/>
    <m/>
    <n v="8.3560165684822427E-2"/>
    <n v="8.3560165684822427E-2"/>
    <m/>
    <m/>
    <m/>
    <m/>
    <m/>
    <m/>
    <n v="0.17475331971328587"/>
    <n v="0.17475331971328587"/>
    <m/>
    <m/>
    <m/>
    <m/>
    <m/>
    <m/>
    <n v="0.10502137013446493"/>
    <n v="0.10502137013446493"/>
    <m/>
    <m/>
    <m/>
    <m/>
    <m/>
    <m/>
    <m/>
    <n v="0"/>
    <n v="0.1"/>
    <n v="0.10502137013446493"/>
    <n v="7.2999999999999995E-2"/>
    <n v="0.72999999999999987"/>
    <n v="0.72999999999999987"/>
  </r>
  <r>
    <x v="1"/>
    <m/>
    <m/>
    <m/>
    <m/>
    <m/>
    <m/>
    <m/>
    <m/>
    <m/>
    <m/>
    <m/>
    <m/>
    <m/>
    <m/>
    <m/>
    <m/>
    <m/>
    <m/>
    <m/>
    <m/>
    <m/>
    <m/>
    <m/>
    <m/>
    <m/>
    <m/>
    <m/>
    <m/>
    <m/>
    <m/>
    <m/>
    <m/>
    <m/>
    <m/>
    <m/>
    <m/>
    <m/>
    <m/>
    <m/>
    <m/>
    <m/>
    <m/>
    <n v="1"/>
    <m/>
    <n v="0.97"/>
    <n v="0.97"/>
    <n v="0.97"/>
  </r>
  <r>
    <x v="1"/>
    <m/>
    <m/>
    <m/>
    <m/>
    <m/>
    <m/>
    <m/>
    <m/>
    <m/>
    <m/>
    <m/>
    <m/>
    <m/>
    <m/>
    <m/>
    <m/>
    <m/>
    <m/>
    <m/>
    <m/>
    <m/>
    <m/>
    <m/>
    <m/>
    <m/>
    <m/>
    <m/>
    <m/>
    <m/>
    <m/>
    <m/>
    <m/>
    <m/>
    <m/>
    <m/>
    <m/>
    <m/>
    <m/>
    <m/>
    <m/>
    <m/>
    <m/>
    <n v="1"/>
    <m/>
    <n v="0.92"/>
    <n v="0.92"/>
    <n v="0.92"/>
  </r>
  <r>
    <x v="1"/>
    <m/>
    <m/>
    <m/>
    <m/>
    <m/>
    <m/>
    <m/>
    <m/>
    <m/>
    <m/>
    <m/>
    <m/>
    <m/>
    <m/>
    <m/>
    <m/>
    <m/>
    <m/>
    <m/>
    <m/>
    <m/>
    <m/>
    <m/>
    <m/>
    <m/>
    <m/>
    <m/>
    <m/>
    <m/>
    <m/>
    <m/>
    <m/>
    <m/>
    <m/>
    <m/>
    <m/>
    <m/>
    <m/>
    <m/>
    <m/>
    <m/>
    <m/>
    <n v="1"/>
    <m/>
    <n v="0.97"/>
    <n v="0.97"/>
    <n v="0.97"/>
  </r>
  <r>
    <x v="1"/>
    <m/>
    <m/>
    <m/>
    <m/>
    <m/>
    <m/>
    <m/>
    <m/>
    <m/>
    <m/>
    <m/>
    <m/>
    <m/>
    <m/>
    <m/>
    <m/>
    <m/>
    <m/>
    <m/>
    <m/>
    <m/>
    <m/>
    <m/>
    <m/>
    <m/>
    <m/>
    <m/>
    <m/>
    <m/>
    <m/>
    <m/>
    <m/>
    <m/>
    <m/>
    <m/>
    <m/>
    <m/>
    <m/>
    <m/>
    <m/>
    <m/>
    <m/>
    <n v="1"/>
    <m/>
    <n v="1"/>
    <n v="1"/>
    <n v="1"/>
  </r>
  <r>
    <x v="2"/>
    <m/>
    <m/>
    <m/>
    <m/>
    <m/>
    <m/>
    <m/>
    <m/>
    <m/>
    <m/>
    <m/>
    <m/>
    <m/>
    <m/>
    <m/>
    <m/>
    <m/>
    <m/>
    <m/>
    <m/>
    <m/>
    <m/>
    <m/>
    <m/>
    <m/>
    <m/>
    <m/>
    <m/>
    <m/>
    <m/>
    <m/>
    <m/>
    <m/>
    <m/>
    <m/>
    <m/>
    <m/>
    <m/>
    <m/>
    <m/>
    <m/>
    <m/>
    <n v="1"/>
    <m/>
    <n v="0.81"/>
    <n v="0.81"/>
    <n v="0.81"/>
  </r>
  <r>
    <x v="1"/>
    <m/>
    <m/>
    <m/>
    <m/>
    <m/>
    <m/>
    <m/>
    <m/>
    <m/>
    <m/>
    <m/>
    <m/>
    <m/>
    <m/>
    <m/>
    <m/>
    <m/>
    <m/>
    <m/>
    <m/>
    <m/>
    <m/>
    <m/>
    <m/>
    <m/>
    <m/>
    <m/>
    <m/>
    <m/>
    <m/>
    <m/>
    <m/>
    <m/>
    <m/>
    <m/>
    <m/>
    <m/>
    <m/>
    <m/>
    <m/>
    <m/>
    <m/>
    <n v="0.2"/>
    <m/>
    <n v="0.33"/>
    <n v="1.65"/>
    <n v="1"/>
  </r>
  <r>
    <x v="1"/>
    <m/>
    <m/>
    <m/>
    <m/>
    <m/>
    <m/>
    <m/>
    <m/>
    <m/>
    <m/>
    <m/>
    <m/>
    <m/>
    <m/>
    <m/>
    <m/>
    <m/>
    <m/>
    <m/>
    <m/>
    <m/>
    <m/>
    <m/>
    <m/>
    <m/>
    <m/>
    <m/>
    <m/>
    <m/>
    <m/>
    <m/>
    <m/>
    <m/>
    <m/>
    <m/>
    <m/>
    <m/>
    <m/>
    <m/>
    <m/>
    <m/>
    <m/>
    <n v="1"/>
    <m/>
    <n v="0.87"/>
    <n v="0.87"/>
    <n v="0.87"/>
  </r>
</pivotCacheRecords>
</file>

<file path=xl/pivotCache/pivotCacheRecords4.xml><?xml version="1.0" encoding="utf-8"?>
<pivotCacheRecords xmlns="http://schemas.openxmlformats.org/spreadsheetml/2006/main" xmlns:r="http://schemas.openxmlformats.org/officeDocument/2006/relationships" count="15">
  <r>
    <x v="0"/>
    <s v="Efectividad"/>
    <s v="Coordinación SINAP"/>
    <s v="%  de entidades territoriales y Autoridades Ambientales que reconocen e incorporan  las áreas protegidas del Sistema de Parques Nacionales Naturales en al menos un (1) instrumento de planeación y ordenamiento"/>
    <n v="0.32"/>
    <n v="0.6"/>
    <s v="1.1.1 _x000a_"/>
  </r>
  <r>
    <x v="0"/>
    <s v="Eficacia "/>
    <s v="Coordinación SINAP"/>
    <s v="Numero de planes de trabajo para gestión sectorial que incorporan y desarrollan  temas relacionados con la planificación y conservación integral del SPNN."/>
    <n v="15"/>
    <n v="1"/>
    <n v="1113"/>
  </r>
  <r>
    <x v="0"/>
    <s v="Eficacia "/>
    <s v="Coordinación SINAP"/>
    <s v="Número de comunidades de grupos étnicos que hacen uso regular o permanente de las areas del SPNN con acuerdos suscritos y en implementación."/>
    <n v="11"/>
    <n v="0.42307692307692307"/>
    <n v="1212"/>
  </r>
  <r>
    <x v="0"/>
    <s v="Eficiencia "/>
    <s v="Administración y Manejo del SPNN"/>
    <s v="% de áreas protegidas del SPNN con planes de contingencia para la gestion del riesgo generado por el ejercicio de la autoridad ambiental."/>
    <n v="0.84"/>
    <n v="1"/>
    <n v="1221"/>
  </r>
  <r>
    <x v="0"/>
    <s v="Eficacia"/>
    <s v="Gestión y Administración de la información"/>
    <s v="% de avance de los componentes necesarios para el diseño e implementación de un sistema de Información interoperable."/>
    <n v="0.51"/>
    <n v="0.69"/>
    <s v="1141_x000a_"/>
  </r>
  <r>
    <x v="0"/>
    <s v="Eficacia "/>
    <s v="Gestión y Administración de la información"/>
    <s v="% de áreas protegidas del SINAP se encuentran en el Registro Único Nacional de Áreas Protegidas RUNAP"/>
    <n v="0.79"/>
    <n v="0.79"/>
    <n v="1233"/>
  </r>
  <r>
    <x v="0"/>
    <s v="Eficacia"/>
    <s v="Administración y Manejo del SPNN"/>
    <s v="Porcentaje de áreas que implementan procesos educativos en lo formal e informal, en el marco de la Estrategia Nacional de Educación Ambiental."/>
    <n v="0.66"/>
    <n v="0.83544303797468356"/>
    <n v="1241"/>
  </r>
  <r>
    <x v="0"/>
    <s v="Eficacia "/>
    <s v="Administración y Manejo del SPNN"/>
    <s v="Número de resguardos indígenas traslapados con las areas del SPNN con planes especiales de manejo suscritos y en implementacion."/>
    <n v="8"/>
    <n v="0.8"/>
    <n v="1211"/>
  </r>
  <r>
    <x v="0"/>
    <s v="Eficacia "/>
    <s v="Administración y Manejo del SPNN"/>
    <s v="% de avance de los Programas de manejo de valores objeto de conservación definidos para el sistema a nivel de especie, adoptados e implementados en el SPNN._x000a_"/>
    <n v="1"/>
    <n v="0.68"/>
    <n v="3111"/>
  </r>
  <r>
    <x v="0"/>
    <s v="Eficacia "/>
    <s v="Administración y Manejo del SPNN"/>
    <s v="Porcentaje de áreas del SPNN con planes de emergencia articulados con las instancias de coordinación correspondientes     _x000a_"/>
    <n v="0.11"/>
    <n v="0.34577777777777774"/>
    <n v="3232"/>
  </r>
  <r>
    <x v="0"/>
    <s v="Eficacia "/>
    <s v="Direccionamiento Estratégico "/>
    <s v="Porcentaje de avance en la implementación del Sistema de Planeación Institucional"/>
    <n v="0.63"/>
    <n v="0.94500000000000006"/>
    <n v="3431"/>
  </r>
  <r>
    <x v="1"/>
    <s v="Eficiencia "/>
    <s v="Atención al usuario "/>
    <s v="% de PQRs Respondidas oportunamente"/>
    <m/>
    <n v="0.81"/>
    <m/>
  </r>
  <r>
    <x v="2"/>
    <s v="Eficacia "/>
    <s v="Gestión de comunicaciones "/>
    <s v="Porcentaje de la población que habita en las 6 ciudades capitales en donde se ubican las Direcciones Territoriales y el Nivel Central, informadas sobre el SPNN y los bienes y servicios ambientales del mismo, en el marco de la medición anual de medios"/>
    <n v="9.1999999999999998E-2"/>
    <n v="0.8666666666666667"/>
    <n v="3441"/>
  </r>
  <r>
    <x v="2"/>
    <s v="Eficacia "/>
    <s v="Gestión de comunicaciones "/>
    <s v="Número de Areas Protegidas implementando procesos de comunicación comunitaria"/>
    <n v="19"/>
    <n v="1"/>
    <n v="3443"/>
  </r>
  <r>
    <x v="2"/>
    <s v="Eficacia "/>
    <s v="Gestión de comunicaciones "/>
    <s v="Porcentaje del talento humano del SPNN haciendo uso de los canales de comunicación interna con el fin de informar y ser informado"/>
    <n v="0.15"/>
    <n v="1"/>
    <n v="344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Tabla dinámica2" cacheId="1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5:B18" firstHeaderRow="1" firstDataRow="1" firstDataCol="1"/>
  <pivotFields count="52">
    <pivotField axis="axisRow" showAll="0">
      <items count="13">
        <item x="4"/>
        <item x="10"/>
        <item x="11"/>
        <item x="0"/>
        <item x="6"/>
        <item x="7"/>
        <item x="8"/>
        <item x="9"/>
        <item x="5"/>
        <item x="1"/>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9" showAll="0" defaultSubtotal="0"/>
  </pivotFields>
  <rowFields count="1">
    <field x="0"/>
  </rowFields>
  <rowItems count="13">
    <i>
      <x/>
    </i>
    <i>
      <x v="1"/>
    </i>
    <i>
      <x v="2"/>
    </i>
    <i>
      <x v="3"/>
    </i>
    <i>
      <x v="4"/>
    </i>
    <i>
      <x v="5"/>
    </i>
    <i>
      <x v="6"/>
    </i>
    <i>
      <x v="7"/>
    </i>
    <i>
      <x v="8"/>
    </i>
    <i>
      <x v="9"/>
    </i>
    <i>
      <x v="10"/>
    </i>
    <i>
      <x v="11"/>
    </i>
    <i t="grand">
      <x/>
    </i>
  </rowItems>
  <colItems count="1">
    <i/>
  </colItems>
  <dataFields count="1">
    <dataField name="Promedio de % Avance ajustado" fld="51" subtotal="average" baseField="0" baseItem="5"/>
  </dataFields>
  <formats count="3">
    <format dxfId="58">
      <pivotArea type="all" dataOnly="0" outline="0" fieldPosition="0"/>
    </format>
    <format dxfId="57">
      <pivotArea collapsedLevelsAreSubtotals="1" fieldPosition="0">
        <references count="1">
          <reference field="0" count="0"/>
        </references>
      </pivotArea>
    </format>
    <format dxfId="5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1" cacheId="1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B7" firstHeaderRow="1" firstDataRow="1" firstDataCol="1"/>
  <pivotFields count="48">
    <pivotField axis="axisRow" showAll="0" avgSubtotal="1">
      <items count="4">
        <item x="0"/>
        <item x="1"/>
        <item x="2"/>
        <item t="avg"/>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9" showAll="0" defaultSubtotal="0"/>
  </pivotFields>
  <rowFields count="1">
    <field x="0"/>
  </rowFields>
  <rowItems count="4">
    <i>
      <x/>
    </i>
    <i>
      <x v="1"/>
    </i>
    <i>
      <x v="2"/>
    </i>
    <i t="grand">
      <x/>
    </i>
  </rowItems>
  <colItems count="1">
    <i/>
  </colItems>
  <dataFields count="1">
    <dataField name="Promedio de % Avance ajustado" fld="47" subtotal="average" baseField="0" baseItem="0"/>
  </dataFields>
  <formats count="1">
    <format dxfId="5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1" cacheId="9"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B9" firstHeaderRow="1" firstDataRow="1" firstDataCol="1"/>
  <pivotFields count="53">
    <pivotField axis="axisRow" showAll="0" defaultSubtotal="0">
      <items count="5">
        <item x="4"/>
        <item x="1"/>
        <item x="3"/>
        <item x="0"/>
        <item x="2"/>
      </items>
    </pivotField>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9" showAll="0" defaultSubtotal="0"/>
  </pivotFields>
  <rowFields count="1">
    <field x="0"/>
  </rowFields>
  <rowItems count="6">
    <i>
      <x/>
    </i>
    <i>
      <x v="1"/>
    </i>
    <i>
      <x v="2"/>
    </i>
    <i>
      <x v="3"/>
    </i>
    <i>
      <x v="4"/>
    </i>
    <i t="grand">
      <x/>
    </i>
  </rowItems>
  <colItems count="1">
    <i/>
  </colItems>
  <dataFields count="1">
    <dataField name="Promedio de % Avance ajustado" fld="52" subtotal="average" baseField="0" baseItem="0"/>
  </dataFields>
  <formats count="1">
    <format dxfId="4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1" cacheId="12"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
  <location ref="I2:J6" firstHeaderRow="1" firstDataRow="1" firstDataCol="1"/>
  <pivotFields count="7">
    <pivotField axis="axisRow" showAll="0" defaultSubtotal="0">
      <items count="9">
        <item m="1" x="7"/>
        <item m="1" x="8"/>
        <item m="1" x="6"/>
        <item m="1" x="3"/>
        <item m="1" x="5"/>
        <item m="1" x="4"/>
        <item x="0"/>
        <item x="1"/>
        <item x="2"/>
      </items>
    </pivotField>
    <pivotField showAll="0" defaultSubtotal="0"/>
    <pivotField showAll="0" defaultSubtotal="0"/>
    <pivotField showAll="0" defaultSubtotal="0"/>
    <pivotField showAll="0" defaultSubtotal="0"/>
    <pivotField dataField="1" numFmtId="9" showAll="0" defaultSubtotal="0"/>
    <pivotField showAll="0" defaultSubtotal="0"/>
  </pivotFields>
  <rowFields count="1">
    <field x="0"/>
  </rowFields>
  <rowItems count="4">
    <i>
      <x v="6"/>
    </i>
    <i>
      <x v="7"/>
    </i>
    <i>
      <x v="8"/>
    </i>
    <i t="grand">
      <x/>
    </i>
  </rowItems>
  <colItems count="1">
    <i/>
  </colItems>
  <dataFields count="1">
    <dataField name="Promedio de Porcentaje de avance " fld="5" subtotal="average" baseField="0" baseItem="0"/>
  </dataFields>
  <formats count="11">
    <format dxfId="45">
      <pivotArea outline="0" collapsedLevelsAreSubtotals="1" fieldPosition="0"/>
    </format>
    <format dxfId="44">
      <pivotArea dataOnly="0" labelOnly="1" fieldPosition="0">
        <references count="1">
          <reference field="0" count="0"/>
        </references>
      </pivotArea>
    </format>
    <format dxfId="43">
      <pivotArea dataOnly="0" labelOnly="1" grandRow="1" outline="0" fieldPosition="0"/>
    </format>
    <format dxfId="42">
      <pivotArea outline="0" collapsedLevelsAreSubtotals="1" fieldPosition="0"/>
    </format>
    <format dxfId="41">
      <pivotArea dataOnly="0" labelOnly="1" fieldPosition="0">
        <references count="1">
          <reference field="0" count="0"/>
        </references>
      </pivotArea>
    </format>
    <format dxfId="40">
      <pivotArea dataOnly="0" labelOnly="1" grandRow="1" outline="0" fieldPosition="0"/>
    </format>
    <format dxfId="39">
      <pivotArea collapsedLevelsAreSubtotals="1" fieldPosition="0">
        <references count="1">
          <reference field="0" count="1">
            <x v="6"/>
          </reference>
        </references>
      </pivotArea>
    </format>
    <format dxfId="38">
      <pivotArea collapsedLevelsAreSubtotals="1" fieldPosition="0">
        <references count="1">
          <reference field="0" count="1">
            <x v="7"/>
          </reference>
        </references>
      </pivotArea>
    </format>
    <format dxfId="37">
      <pivotArea collapsedLevelsAreSubtotals="1" fieldPosition="0">
        <references count="1">
          <reference field="0" count="1">
            <x v="8"/>
          </reference>
        </references>
      </pivotArea>
    </format>
    <format dxfId="36">
      <pivotArea grandRow="1" outline="0" collapsedLevelsAreSubtotals="1" fieldPosition="0"/>
    </format>
    <format dxfId="3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hyperlink" Target="tel:6.198.840.410" TargetMode="External"/><Relationship Id="rId1" Type="http://schemas.openxmlformats.org/officeDocument/2006/relationships/hyperlink" Target="tel:6.518.529.980" TargetMode="Externa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hyperlink" Target="mailto:csanchez@parquesnacionales.gov.co" TargetMode="External"/><Relationship Id="rId1" Type="http://schemas.openxmlformats.org/officeDocument/2006/relationships/hyperlink" Target="mailto:monitoreo@parquesnacionales.gov.co" TargetMode="External"/><Relationship Id="rId4" Type="http://schemas.openxmlformats.org/officeDocument/2006/relationships/comments" Target="../comments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65"/>
  <sheetViews>
    <sheetView topLeftCell="AY1" zoomScale="55" zoomScaleNormal="55" workbookViewId="0">
      <pane ySplit="8" topLeftCell="A12" activePane="bottomLeft" state="frozen"/>
      <selection pane="bottomLeft" activeCell="BC1" sqref="BC1"/>
    </sheetView>
  </sheetViews>
  <sheetFormatPr baseColWidth="10" defaultColWidth="17.28515625" defaultRowHeight="15" customHeight="1" x14ac:dyDescent="0.2"/>
  <cols>
    <col min="1" max="2" width="27" style="558" customWidth="1"/>
    <col min="3" max="3" width="32.42578125" style="558" customWidth="1"/>
    <col min="4" max="4" width="38.85546875" style="558" customWidth="1"/>
    <col min="5" max="5" width="16.85546875" style="558" customWidth="1"/>
    <col min="6" max="6" width="17.7109375" style="558" customWidth="1"/>
    <col min="7" max="7" width="12.42578125" style="558" customWidth="1"/>
    <col min="8" max="8" width="28.140625" style="558" customWidth="1"/>
    <col min="9" max="14" width="9.42578125" style="558" hidden="1" customWidth="1"/>
    <col min="15" max="15" width="9" style="558" hidden="1" customWidth="1"/>
    <col min="16" max="16" width="9.140625" style="558" customWidth="1"/>
    <col min="17" max="23" width="9.28515625" style="558" hidden="1" customWidth="1"/>
    <col min="24" max="24" width="9.28515625" style="558" customWidth="1"/>
    <col min="25" max="31" width="9.28515625" style="558" hidden="1" customWidth="1"/>
    <col min="32" max="32" width="10.42578125" style="558" customWidth="1"/>
    <col min="33" max="38" width="9.28515625" style="558" customWidth="1"/>
    <col min="39" max="39" width="10.85546875" style="558" customWidth="1"/>
    <col min="40" max="40" width="11.42578125" style="558" customWidth="1"/>
    <col min="41" max="46" width="11.42578125" style="558" hidden="1" customWidth="1"/>
    <col min="47" max="48" width="11.42578125" style="558" customWidth="1"/>
    <col min="49" max="49" width="17.85546875" style="558" customWidth="1"/>
    <col min="50" max="50" width="27.42578125" style="558" customWidth="1"/>
    <col min="51" max="51" width="23.28515625" style="558" customWidth="1"/>
    <col min="52" max="52" width="22.85546875" style="558" customWidth="1"/>
    <col min="53" max="53" width="69.85546875" style="558" customWidth="1"/>
    <col min="54" max="54" width="91.140625" style="558" customWidth="1"/>
    <col min="55" max="55" width="55.7109375" style="558" customWidth="1"/>
    <col min="56" max="56" width="42" style="558" customWidth="1"/>
    <col min="57" max="59" width="27.85546875" style="558" customWidth="1"/>
    <col min="60" max="16384" width="17.28515625" style="558"/>
  </cols>
  <sheetData>
    <row r="1" spans="1:59" ht="31.5" customHeight="1" x14ac:dyDescent="0.2">
      <c r="A1" s="770" t="s">
        <v>761</v>
      </c>
      <c r="B1" s="771"/>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M1" s="771"/>
      <c r="AN1" s="771"/>
      <c r="AO1" s="771"/>
      <c r="AP1" s="771"/>
      <c r="AQ1" s="771"/>
      <c r="AR1" s="771"/>
      <c r="AS1" s="771"/>
      <c r="AT1" s="771"/>
      <c r="AU1" s="771"/>
      <c r="AV1" s="771"/>
      <c r="AW1" s="771"/>
      <c r="AX1" s="771"/>
      <c r="AY1" s="771"/>
      <c r="AZ1" s="771"/>
      <c r="BA1" s="771"/>
      <c r="BB1" s="556"/>
      <c r="BC1" s="557"/>
      <c r="BD1" s="557"/>
      <c r="BE1" s="557"/>
      <c r="BF1" s="557"/>
      <c r="BG1" s="557"/>
    </row>
    <row r="2" spans="1:59" ht="18.75" customHeight="1" x14ac:dyDescent="0.2">
      <c r="A2" s="559" t="s">
        <v>100</v>
      </c>
      <c r="B2" s="559" t="s">
        <v>100</v>
      </c>
      <c r="C2" s="557"/>
      <c r="D2" s="560">
        <v>41703</v>
      </c>
      <c r="E2" s="559"/>
      <c r="F2" s="557"/>
      <c r="G2" s="557"/>
      <c r="H2" s="561"/>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57"/>
      <c r="AU2" s="557"/>
      <c r="AV2" s="557"/>
      <c r="AW2" s="562"/>
      <c r="AX2" s="563"/>
      <c r="AY2" s="562"/>
      <c r="AZ2" s="562"/>
      <c r="BA2" s="557"/>
      <c r="BB2" s="557"/>
      <c r="BC2" s="557"/>
      <c r="BD2" s="557"/>
      <c r="BE2" s="557"/>
      <c r="BF2" s="557"/>
      <c r="BG2" s="557"/>
    </row>
    <row r="3" spans="1:59" ht="11.25" customHeight="1" x14ac:dyDescent="0.2">
      <c r="A3" s="557"/>
      <c r="B3" s="557"/>
      <c r="C3" s="557"/>
      <c r="D3" s="557"/>
      <c r="E3" s="557"/>
      <c r="F3" s="557"/>
      <c r="G3" s="557"/>
      <c r="H3" s="561"/>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7"/>
      <c r="AQ3" s="557"/>
      <c r="AR3" s="557"/>
      <c r="AS3" s="557"/>
      <c r="AT3" s="557"/>
      <c r="AU3" s="557"/>
      <c r="AV3" s="557"/>
      <c r="AW3" s="562"/>
      <c r="AX3" s="563"/>
      <c r="AY3" s="562"/>
      <c r="AZ3" s="562"/>
      <c r="BA3" s="557"/>
      <c r="BB3" s="557"/>
      <c r="BC3" s="557"/>
      <c r="BD3" s="557"/>
      <c r="BE3" s="557"/>
      <c r="BF3" s="557"/>
      <c r="BG3" s="557"/>
    </row>
    <row r="4" spans="1:59" ht="14.25" customHeight="1" x14ac:dyDescent="0.2">
      <c r="A4" s="559"/>
      <c r="B4" s="559"/>
      <c r="C4" s="557"/>
      <c r="D4" s="557"/>
      <c r="E4" s="557"/>
      <c r="F4" s="557"/>
      <c r="G4" s="557"/>
      <c r="H4" s="561"/>
      <c r="I4" s="557"/>
      <c r="J4" s="557"/>
      <c r="K4" s="557"/>
      <c r="L4" s="557"/>
      <c r="M4" s="557"/>
      <c r="N4" s="557"/>
      <c r="O4" s="557"/>
      <c r="P4" s="564"/>
      <c r="Q4" s="565"/>
      <c r="R4" s="565"/>
      <c r="S4" s="557"/>
      <c r="T4" s="557"/>
      <c r="U4" s="557"/>
      <c r="V4" s="557"/>
      <c r="W4" s="557"/>
      <c r="X4" s="557"/>
      <c r="Y4" s="557"/>
      <c r="Z4" s="557"/>
      <c r="AA4" s="557"/>
      <c r="AB4" s="557"/>
      <c r="AC4" s="557"/>
      <c r="AD4" s="557"/>
      <c r="AE4" s="557"/>
      <c r="AF4" s="557"/>
      <c r="AG4" s="557"/>
      <c r="AH4" s="557"/>
      <c r="AI4" s="557"/>
      <c r="AJ4" s="557"/>
      <c r="AK4" s="557"/>
      <c r="AL4" s="557"/>
      <c r="AM4" s="557"/>
      <c r="AN4" s="557"/>
      <c r="AO4" s="557"/>
      <c r="AP4" s="557"/>
      <c r="AQ4" s="557"/>
      <c r="AR4" s="557"/>
      <c r="AS4" s="557"/>
      <c r="AT4" s="557"/>
      <c r="AU4" s="557"/>
      <c r="AV4" s="557"/>
      <c r="AW4" s="562"/>
      <c r="AX4" s="563"/>
      <c r="AY4" s="562"/>
      <c r="AZ4" s="562"/>
      <c r="BA4" s="557"/>
      <c r="BB4" s="557"/>
      <c r="BC4" s="557"/>
      <c r="BD4" s="557"/>
      <c r="BE4" s="557"/>
      <c r="BF4" s="557"/>
      <c r="BG4" s="557"/>
    </row>
    <row r="5" spans="1:59" ht="25.5" customHeight="1" x14ac:dyDescent="0.2">
      <c r="A5" s="772" t="s">
        <v>71</v>
      </c>
      <c r="B5" s="773"/>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c r="AE5" s="773"/>
      <c r="AF5" s="773"/>
      <c r="AG5" s="773"/>
      <c r="AH5" s="773"/>
      <c r="AI5" s="773"/>
      <c r="AJ5" s="773"/>
      <c r="AK5" s="773"/>
      <c r="AL5" s="773"/>
      <c r="AM5" s="773"/>
      <c r="AN5" s="773"/>
      <c r="AO5" s="773"/>
      <c r="AP5" s="773"/>
      <c r="AQ5" s="773"/>
      <c r="AR5" s="773"/>
      <c r="AS5" s="773"/>
      <c r="AT5" s="773"/>
      <c r="AU5" s="773"/>
      <c r="AV5" s="773"/>
      <c r="AW5" s="773"/>
      <c r="AX5" s="773"/>
      <c r="AY5" s="773"/>
      <c r="AZ5" s="773"/>
      <c r="BA5" s="773"/>
      <c r="BB5" s="566"/>
      <c r="BC5" s="557"/>
      <c r="BD5" s="557"/>
      <c r="BE5" s="557"/>
      <c r="BF5" s="557"/>
      <c r="BG5" s="557"/>
    </row>
    <row r="6" spans="1:59" ht="30" customHeight="1" x14ac:dyDescent="0.2">
      <c r="A6" s="567" t="s">
        <v>580</v>
      </c>
      <c r="B6" s="567" t="s">
        <v>73</v>
      </c>
      <c r="C6" s="567" t="s">
        <v>0</v>
      </c>
      <c r="D6" s="567" t="s">
        <v>33</v>
      </c>
      <c r="E6" s="568" t="s">
        <v>449</v>
      </c>
      <c r="F6" s="568" t="s">
        <v>97</v>
      </c>
      <c r="G6" s="568" t="s">
        <v>208</v>
      </c>
      <c r="H6" s="568" t="s">
        <v>132</v>
      </c>
      <c r="I6" s="774">
        <v>2010</v>
      </c>
      <c r="J6" s="775"/>
      <c r="K6" s="775"/>
      <c r="L6" s="775"/>
      <c r="M6" s="775"/>
      <c r="N6" s="775"/>
      <c r="O6" s="775"/>
      <c r="P6" s="775"/>
      <c r="Q6" s="774">
        <v>2011</v>
      </c>
      <c r="R6" s="775"/>
      <c r="S6" s="775"/>
      <c r="T6" s="775"/>
      <c r="U6" s="775"/>
      <c r="V6" s="775"/>
      <c r="W6" s="775"/>
      <c r="X6" s="775"/>
      <c r="Y6" s="774">
        <v>2012</v>
      </c>
      <c r="Z6" s="775"/>
      <c r="AA6" s="775"/>
      <c r="AB6" s="775"/>
      <c r="AC6" s="775"/>
      <c r="AD6" s="775"/>
      <c r="AE6" s="775"/>
      <c r="AF6" s="775"/>
      <c r="AG6" s="774">
        <v>2013</v>
      </c>
      <c r="AH6" s="775"/>
      <c r="AI6" s="775"/>
      <c r="AJ6" s="775"/>
      <c r="AK6" s="775"/>
      <c r="AL6" s="775"/>
      <c r="AM6" s="775"/>
      <c r="AN6" s="775"/>
      <c r="AO6" s="774">
        <v>2014</v>
      </c>
      <c r="AP6" s="775"/>
      <c r="AQ6" s="775"/>
      <c r="AR6" s="775"/>
      <c r="AS6" s="775"/>
      <c r="AT6" s="775"/>
      <c r="AU6" s="775"/>
      <c r="AV6" s="775"/>
      <c r="AW6" s="776" t="s">
        <v>434</v>
      </c>
      <c r="AX6" s="775"/>
      <c r="AY6" s="775"/>
      <c r="AZ6" s="775"/>
      <c r="BA6" s="567" t="s">
        <v>595</v>
      </c>
      <c r="BB6" s="567" t="s">
        <v>596</v>
      </c>
      <c r="BC6" s="569" t="s">
        <v>435</v>
      </c>
      <c r="BD6" s="569" t="s">
        <v>762</v>
      </c>
      <c r="BE6" s="570"/>
      <c r="BF6" s="570"/>
      <c r="BG6" s="570"/>
    </row>
    <row r="7" spans="1:59" ht="61.5" customHeight="1" x14ac:dyDescent="0.2">
      <c r="A7" s="567"/>
      <c r="B7" s="567"/>
      <c r="C7" s="567"/>
      <c r="D7" s="567"/>
      <c r="E7" s="571"/>
      <c r="F7" s="571"/>
      <c r="G7" s="571"/>
      <c r="H7" s="571"/>
      <c r="I7" s="572" t="s">
        <v>45</v>
      </c>
      <c r="J7" s="572" t="s">
        <v>46</v>
      </c>
      <c r="K7" s="572" t="s">
        <v>47</v>
      </c>
      <c r="L7" s="572" t="s">
        <v>48</v>
      </c>
      <c r="M7" s="572" t="s">
        <v>49</v>
      </c>
      <c r="N7" s="572" t="s">
        <v>50</v>
      </c>
      <c r="O7" s="573" t="s">
        <v>4</v>
      </c>
      <c r="P7" s="574" t="s">
        <v>452</v>
      </c>
      <c r="Q7" s="572" t="s">
        <v>45</v>
      </c>
      <c r="R7" s="572" t="s">
        <v>46</v>
      </c>
      <c r="S7" s="572" t="s">
        <v>47</v>
      </c>
      <c r="T7" s="572" t="s">
        <v>48</v>
      </c>
      <c r="U7" s="572" t="s">
        <v>49</v>
      </c>
      <c r="V7" s="572" t="s">
        <v>50</v>
      </c>
      <c r="W7" s="573" t="s">
        <v>4</v>
      </c>
      <c r="X7" s="574" t="s">
        <v>453</v>
      </c>
      <c r="Y7" s="572" t="s">
        <v>45</v>
      </c>
      <c r="Z7" s="572" t="s">
        <v>46</v>
      </c>
      <c r="AA7" s="572" t="s">
        <v>47</v>
      </c>
      <c r="AB7" s="572" t="s">
        <v>48</v>
      </c>
      <c r="AC7" s="572" t="s">
        <v>49</v>
      </c>
      <c r="AD7" s="572" t="s">
        <v>50</v>
      </c>
      <c r="AE7" s="573" t="s">
        <v>4</v>
      </c>
      <c r="AF7" s="574" t="s">
        <v>454</v>
      </c>
      <c r="AG7" s="572" t="s">
        <v>45</v>
      </c>
      <c r="AH7" s="572" t="s">
        <v>46</v>
      </c>
      <c r="AI7" s="572" t="s">
        <v>47</v>
      </c>
      <c r="AJ7" s="572" t="s">
        <v>48</v>
      </c>
      <c r="AK7" s="572" t="s">
        <v>49</v>
      </c>
      <c r="AL7" s="572" t="s">
        <v>50</v>
      </c>
      <c r="AM7" s="573" t="s">
        <v>4</v>
      </c>
      <c r="AN7" s="574" t="s">
        <v>455</v>
      </c>
      <c r="AO7" s="572" t="s">
        <v>45</v>
      </c>
      <c r="AP7" s="572" t="s">
        <v>46</v>
      </c>
      <c r="AQ7" s="572" t="s">
        <v>47</v>
      </c>
      <c r="AR7" s="572" t="s">
        <v>48</v>
      </c>
      <c r="AS7" s="572" t="s">
        <v>49</v>
      </c>
      <c r="AT7" s="572" t="s">
        <v>50</v>
      </c>
      <c r="AU7" s="573" t="s">
        <v>4</v>
      </c>
      <c r="AV7" s="574" t="s">
        <v>456</v>
      </c>
      <c r="AW7" s="575" t="s">
        <v>207</v>
      </c>
      <c r="AX7" s="576" t="s">
        <v>433</v>
      </c>
      <c r="AY7" s="577" t="s">
        <v>571</v>
      </c>
      <c r="AZ7" s="578" t="s">
        <v>400</v>
      </c>
      <c r="BA7" s="567"/>
      <c r="BB7" s="567"/>
      <c r="BC7" s="569" t="s">
        <v>396</v>
      </c>
      <c r="BD7" s="569" t="s">
        <v>396</v>
      </c>
      <c r="BE7" s="570"/>
      <c r="BF7" s="570"/>
      <c r="BG7" s="570"/>
    </row>
    <row r="8" spans="1:59" ht="8.25" hidden="1" customHeight="1" x14ac:dyDescent="0.2">
      <c r="A8" s="567" t="str">
        <f t="shared" ref="A8:H8" si="0">+A6</f>
        <v>Responsable Proceso</v>
      </c>
      <c r="B8" s="567" t="str">
        <f t="shared" si="0"/>
        <v>PROCESO</v>
      </c>
      <c r="C8" s="567" t="str">
        <f t="shared" si="0"/>
        <v>SUBPROGRAMA</v>
      </c>
      <c r="D8" s="567" t="str">
        <f t="shared" si="0"/>
        <v>METAS
PAI</v>
      </c>
      <c r="E8" s="567" t="str">
        <f t="shared" si="0"/>
        <v>Indicador</v>
      </c>
      <c r="F8" s="567" t="str">
        <f t="shared" si="0"/>
        <v xml:space="preserve">Tipo de indicador </v>
      </c>
      <c r="G8" s="567" t="str">
        <f t="shared" si="0"/>
        <v>Tipo de Metas</v>
      </c>
      <c r="H8" s="567" t="str">
        <f t="shared" si="0"/>
        <v>Periodicidad</v>
      </c>
      <c r="I8" s="567" t="str">
        <f t="shared" ref="I8:AZ8" si="1">+I7</f>
        <v>DTAM</v>
      </c>
      <c r="J8" s="567" t="str">
        <f t="shared" si="1"/>
        <v>DTAO</v>
      </c>
      <c r="K8" s="567" t="str">
        <f t="shared" si="1"/>
        <v>DTAN</v>
      </c>
      <c r="L8" s="567" t="str">
        <f t="shared" si="1"/>
        <v>DTCA</v>
      </c>
      <c r="M8" s="567" t="str">
        <f t="shared" si="1"/>
        <v>DTOR</v>
      </c>
      <c r="N8" s="567" t="str">
        <f t="shared" si="1"/>
        <v>DTPA</v>
      </c>
      <c r="O8" s="567" t="str">
        <f t="shared" si="1"/>
        <v>NC</v>
      </c>
      <c r="P8" s="567" t="str">
        <f t="shared" si="1"/>
        <v>2010
Total</v>
      </c>
      <c r="Q8" s="567" t="str">
        <f t="shared" si="1"/>
        <v>DTAM</v>
      </c>
      <c r="R8" s="567" t="str">
        <f t="shared" si="1"/>
        <v>DTAO</v>
      </c>
      <c r="S8" s="567" t="str">
        <f t="shared" si="1"/>
        <v>DTAN</v>
      </c>
      <c r="T8" s="567" t="str">
        <f t="shared" si="1"/>
        <v>DTCA</v>
      </c>
      <c r="U8" s="567" t="str">
        <f t="shared" si="1"/>
        <v>DTOR</v>
      </c>
      <c r="V8" s="567" t="str">
        <f t="shared" si="1"/>
        <v>DTPA</v>
      </c>
      <c r="W8" s="567" t="str">
        <f t="shared" si="1"/>
        <v>NC</v>
      </c>
      <c r="X8" s="567" t="str">
        <f t="shared" si="1"/>
        <v>2011
Total</v>
      </c>
      <c r="Y8" s="567" t="str">
        <f t="shared" si="1"/>
        <v>DTAM</v>
      </c>
      <c r="Z8" s="567" t="str">
        <f t="shared" si="1"/>
        <v>DTAO</v>
      </c>
      <c r="AA8" s="567" t="str">
        <f t="shared" si="1"/>
        <v>DTAN</v>
      </c>
      <c r="AB8" s="567" t="str">
        <f t="shared" si="1"/>
        <v>DTCA</v>
      </c>
      <c r="AC8" s="567" t="str">
        <f t="shared" si="1"/>
        <v>DTOR</v>
      </c>
      <c r="AD8" s="567" t="str">
        <f t="shared" si="1"/>
        <v>DTPA</v>
      </c>
      <c r="AE8" s="567" t="str">
        <f t="shared" si="1"/>
        <v>NC</v>
      </c>
      <c r="AF8" s="567" t="str">
        <f t="shared" si="1"/>
        <v>2012
Total</v>
      </c>
      <c r="AG8" s="567" t="str">
        <f t="shared" si="1"/>
        <v>DTAM</v>
      </c>
      <c r="AH8" s="567" t="str">
        <f t="shared" si="1"/>
        <v>DTAO</v>
      </c>
      <c r="AI8" s="567" t="str">
        <f t="shared" si="1"/>
        <v>DTAN</v>
      </c>
      <c r="AJ8" s="567" t="str">
        <f t="shared" si="1"/>
        <v>DTCA</v>
      </c>
      <c r="AK8" s="567" t="str">
        <f t="shared" si="1"/>
        <v>DTOR</v>
      </c>
      <c r="AL8" s="567" t="str">
        <f t="shared" si="1"/>
        <v>DTPA</v>
      </c>
      <c r="AM8" s="567" t="str">
        <f t="shared" si="1"/>
        <v>NC</v>
      </c>
      <c r="AN8" s="567" t="str">
        <f t="shared" si="1"/>
        <v>2013
Total</v>
      </c>
      <c r="AO8" s="567" t="str">
        <f t="shared" si="1"/>
        <v>DTAM</v>
      </c>
      <c r="AP8" s="567" t="str">
        <f t="shared" si="1"/>
        <v>DTAO</v>
      </c>
      <c r="AQ8" s="567" t="str">
        <f t="shared" si="1"/>
        <v>DTAN</v>
      </c>
      <c r="AR8" s="567" t="str">
        <f t="shared" si="1"/>
        <v>DTCA</v>
      </c>
      <c r="AS8" s="567" t="str">
        <f t="shared" si="1"/>
        <v>DTOR</v>
      </c>
      <c r="AT8" s="567" t="str">
        <f t="shared" si="1"/>
        <v>DTPA</v>
      </c>
      <c r="AU8" s="567" t="str">
        <f t="shared" si="1"/>
        <v>NC</v>
      </c>
      <c r="AV8" s="567" t="str">
        <f t="shared" si="1"/>
        <v>2014
Total</v>
      </c>
      <c r="AW8" s="567" t="str">
        <f t="shared" si="1"/>
        <v>Meta a 2014</v>
      </c>
      <c r="AX8" s="567" t="str">
        <f t="shared" si="1"/>
        <v>Reporte acumulado con Corte a 
30 Jun 2014</v>
      </c>
      <c r="AY8" s="567" t="str">
        <f t="shared" si="1"/>
        <v>Reporte acumulado con Corte a 
30 Dic 2014</v>
      </c>
      <c r="AZ8" s="579" t="str">
        <f t="shared" si="1"/>
        <v>% Avance
(Reporte/Meta)</v>
      </c>
      <c r="BA8" s="567" t="str">
        <f t="shared" ref="BA8:BD8" si="2">+BA6</f>
        <v>Anàlisis del resultado junio 20014</v>
      </c>
      <c r="BB8" s="567" t="str">
        <f t="shared" si="2"/>
        <v>Anàlisis del resultado dic 2014</v>
      </c>
      <c r="BC8" s="567" t="str">
        <f t="shared" si="2"/>
        <v>Observaciones sobre POA 2014 (julio)</v>
      </c>
      <c r="BD8" s="567" t="str">
        <f t="shared" si="2"/>
        <v>Observaciones sobre POA 2014 (diciembre)</v>
      </c>
      <c r="BE8" s="570"/>
      <c r="BF8" s="570"/>
      <c r="BG8" s="570"/>
    </row>
    <row r="9" spans="1:59" ht="189" hidden="1" customHeight="1" x14ac:dyDescent="0.2">
      <c r="A9" s="580" t="s">
        <v>581</v>
      </c>
      <c r="B9" s="580" t="s">
        <v>98</v>
      </c>
      <c r="C9" s="581" t="s">
        <v>1</v>
      </c>
      <c r="D9" s="582" t="s">
        <v>2</v>
      </c>
      <c r="E9" s="583"/>
      <c r="F9" s="583" t="s">
        <v>99</v>
      </c>
      <c r="G9" s="583" t="s">
        <v>80</v>
      </c>
      <c r="H9" s="583" t="s">
        <v>202</v>
      </c>
      <c r="I9" s="580">
        <v>0</v>
      </c>
      <c r="J9" s="580">
        <v>5</v>
      </c>
      <c r="K9" s="580">
        <v>13</v>
      </c>
      <c r="L9" s="580">
        <v>6</v>
      </c>
      <c r="M9" s="580">
        <v>3</v>
      </c>
      <c r="N9" s="580">
        <v>0</v>
      </c>
      <c r="O9" s="584">
        <v>0</v>
      </c>
      <c r="P9" s="585">
        <f t="shared" ref="P9:P10" si="3">+O9</f>
        <v>0</v>
      </c>
      <c r="Q9" s="580">
        <v>0</v>
      </c>
      <c r="R9" s="580">
        <v>7</v>
      </c>
      <c r="S9" s="580">
        <v>17</v>
      </c>
      <c r="T9" s="580">
        <v>6</v>
      </c>
      <c r="U9" s="580">
        <v>3</v>
      </c>
      <c r="V9" s="580">
        <v>1</v>
      </c>
      <c r="W9" s="584">
        <v>0</v>
      </c>
      <c r="X9" s="585">
        <f t="shared" ref="X9:X10" si="4">+W9</f>
        <v>0</v>
      </c>
      <c r="Y9" s="580">
        <v>8</v>
      </c>
      <c r="Z9" s="580">
        <v>39</v>
      </c>
      <c r="AA9" s="580">
        <v>22</v>
      </c>
      <c r="AB9" s="580">
        <v>11</v>
      </c>
      <c r="AC9" s="580">
        <v>8</v>
      </c>
      <c r="AD9" s="580">
        <v>7</v>
      </c>
      <c r="AE9" s="584">
        <v>0.18</v>
      </c>
      <c r="AF9" s="585">
        <f t="shared" ref="AF9:AF10" si="5">+AE9</f>
        <v>0.18</v>
      </c>
      <c r="AG9" s="586">
        <v>8</v>
      </c>
      <c r="AH9" s="587">
        <v>39</v>
      </c>
      <c r="AI9" s="586">
        <v>22</v>
      </c>
      <c r="AJ9" s="586">
        <v>11</v>
      </c>
      <c r="AK9" s="586">
        <v>8</v>
      </c>
      <c r="AL9" s="586">
        <v>8</v>
      </c>
      <c r="AM9" s="584">
        <v>0.30380000000000001</v>
      </c>
      <c r="AN9" s="585">
        <f t="shared" ref="AN9:AN10" si="6">+AM9</f>
        <v>0.30380000000000001</v>
      </c>
      <c r="AO9" s="586"/>
      <c r="AP9" s="587"/>
      <c r="AQ9" s="586"/>
      <c r="AR9" s="586"/>
      <c r="AS9" s="586"/>
      <c r="AT9" s="586"/>
      <c r="AU9" s="584" t="s">
        <v>75</v>
      </c>
      <c r="AV9" s="585" t="s">
        <v>75</v>
      </c>
      <c r="AW9" s="588">
        <v>0.5</v>
      </c>
      <c r="AX9" s="589">
        <f t="shared" ref="AX9:AX10" si="7">+AN9</f>
        <v>0.30380000000000001</v>
      </c>
      <c r="AY9" s="590">
        <v>0.1</v>
      </c>
      <c r="AZ9" s="591">
        <f t="shared" ref="AZ9:AZ54" si="8">+IF(ISERROR(AY9/AW9),"",(AY9/AW9))</f>
        <v>0.2</v>
      </c>
      <c r="BA9" s="592" t="s">
        <v>398</v>
      </c>
      <c r="BB9" s="593" t="s">
        <v>663</v>
      </c>
      <c r="BC9" s="593" t="s">
        <v>716</v>
      </c>
      <c r="BD9" s="593" t="s">
        <v>632</v>
      </c>
      <c r="BE9" s="593"/>
      <c r="BF9" s="593"/>
      <c r="BG9" s="593"/>
    </row>
    <row r="10" spans="1:59" ht="189" hidden="1" customHeight="1" x14ac:dyDescent="0.2">
      <c r="A10" s="580" t="s">
        <v>581</v>
      </c>
      <c r="B10" s="580" t="s">
        <v>98</v>
      </c>
      <c r="C10" s="594"/>
      <c r="D10" s="582" t="s">
        <v>483</v>
      </c>
      <c r="E10" s="583" t="s">
        <v>482</v>
      </c>
      <c r="F10" s="583" t="s">
        <v>101</v>
      </c>
      <c r="G10" s="583" t="s">
        <v>80</v>
      </c>
      <c r="H10" s="583" t="s">
        <v>201</v>
      </c>
      <c r="I10" s="580"/>
      <c r="J10" s="580"/>
      <c r="K10" s="580"/>
      <c r="L10" s="580"/>
      <c r="M10" s="580"/>
      <c r="N10" s="580"/>
      <c r="O10" s="595">
        <v>3</v>
      </c>
      <c r="P10" s="596">
        <f t="shared" si="3"/>
        <v>3</v>
      </c>
      <c r="Q10" s="580"/>
      <c r="R10" s="580"/>
      <c r="S10" s="580"/>
      <c r="T10" s="580"/>
      <c r="U10" s="580"/>
      <c r="V10" s="580"/>
      <c r="W10" s="595">
        <v>3</v>
      </c>
      <c r="X10" s="596">
        <f t="shared" si="4"/>
        <v>3</v>
      </c>
      <c r="Y10" s="580"/>
      <c r="Z10" s="580"/>
      <c r="AA10" s="580"/>
      <c r="AB10" s="580"/>
      <c r="AC10" s="580"/>
      <c r="AD10" s="580"/>
      <c r="AE10" s="595">
        <v>3</v>
      </c>
      <c r="AF10" s="596">
        <f t="shared" si="5"/>
        <v>3</v>
      </c>
      <c r="AG10" s="586"/>
      <c r="AH10" s="586"/>
      <c r="AI10" s="586"/>
      <c r="AJ10" s="586"/>
      <c r="AK10" s="586"/>
      <c r="AL10" s="586"/>
      <c r="AM10" s="595">
        <v>4</v>
      </c>
      <c r="AN10" s="596">
        <f t="shared" si="6"/>
        <v>4</v>
      </c>
      <c r="AO10" s="586"/>
      <c r="AP10" s="586"/>
      <c r="AQ10" s="586"/>
      <c r="AR10" s="586"/>
      <c r="AS10" s="586"/>
      <c r="AT10" s="586"/>
      <c r="AU10" s="595"/>
      <c r="AV10" s="596">
        <v>0</v>
      </c>
      <c r="AW10" s="597">
        <v>5</v>
      </c>
      <c r="AX10" s="598">
        <f t="shared" si="7"/>
        <v>4</v>
      </c>
      <c r="AY10" s="599">
        <v>4</v>
      </c>
      <c r="AZ10" s="591">
        <f t="shared" si="8"/>
        <v>0.8</v>
      </c>
      <c r="BA10" s="592" t="s">
        <v>484</v>
      </c>
      <c r="BB10" s="593" t="s">
        <v>664</v>
      </c>
      <c r="BC10" s="593" t="s">
        <v>481</v>
      </c>
      <c r="BD10" s="593" t="s">
        <v>633</v>
      </c>
      <c r="BE10" s="593"/>
      <c r="BF10" s="593"/>
      <c r="BG10" s="593"/>
    </row>
    <row r="11" spans="1:59" ht="103.5" hidden="1" customHeight="1" x14ac:dyDescent="0.2">
      <c r="A11" s="580" t="s">
        <v>582</v>
      </c>
      <c r="B11" s="580" t="s">
        <v>98</v>
      </c>
      <c r="C11" s="600"/>
      <c r="D11" s="582" t="s">
        <v>3</v>
      </c>
      <c r="E11" s="583"/>
      <c r="F11" s="583" t="s">
        <v>101</v>
      </c>
      <c r="G11" s="583" t="s">
        <v>80</v>
      </c>
      <c r="H11" s="583" t="s">
        <v>202</v>
      </c>
      <c r="I11" s="580"/>
      <c r="J11" s="580"/>
      <c r="K11" s="580"/>
      <c r="L11" s="580"/>
      <c r="M11" s="580"/>
      <c r="N11" s="580"/>
      <c r="O11" s="601">
        <v>0</v>
      </c>
      <c r="P11" s="602">
        <f>SUM(I11:O11)</f>
        <v>0</v>
      </c>
      <c r="Q11" s="580"/>
      <c r="R11" s="580"/>
      <c r="S11" s="580"/>
      <c r="T11" s="580"/>
      <c r="U11" s="580"/>
      <c r="V11" s="580"/>
      <c r="W11" s="601"/>
      <c r="X11" s="602">
        <f>SUM(Q11:W11)</f>
        <v>0</v>
      </c>
      <c r="Y11" s="580"/>
      <c r="Z11" s="580"/>
      <c r="AA11" s="580"/>
      <c r="AB11" s="580"/>
      <c r="AC11" s="580"/>
      <c r="AD11" s="580"/>
      <c r="AE11" s="601"/>
      <c r="AF11" s="602">
        <f>SUM(Y11:AE11)</f>
        <v>0</v>
      </c>
      <c r="AG11" s="580"/>
      <c r="AH11" s="580"/>
      <c r="AI11" s="580"/>
      <c r="AJ11" s="580"/>
      <c r="AK11" s="580"/>
      <c r="AL11" s="580"/>
      <c r="AM11" s="601"/>
      <c r="AN11" s="602">
        <f>SUM(AG11:AM11)</f>
        <v>0</v>
      </c>
      <c r="AO11" s="580"/>
      <c r="AP11" s="580"/>
      <c r="AQ11" s="580"/>
      <c r="AR11" s="580"/>
      <c r="AS11" s="580"/>
      <c r="AT11" s="580"/>
      <c r="AU11" s="601">
        <v>5</v>
      </c>
      <c r="AV11" s="602">
        <f>+AU11</f>
        <v>5</v>
      </c>
      <c r="AW11" s="597">
        <v>5</v>
      </c>
      <c r="AX11" s="598">
        <f t="shared" ref="AX11:AX12" si="9">+AV11</f>
        <v>5</v>
      </c>
      <c r="AY11" s="599">
        <v>9</v>
      </c>
      <c r="AZ11" s="591">
        <f t="shared" si="8"/>
        <v>1.8</v>
      </c>
      <c r="BA11" s="603"/>
      <c r="BB11" s="604" t="s">
        <v>665</v>
      </c>
      <c r="BC11" s="593" t="s">
        <v>717</v>
      </c>
      <c r="BD11" s="593" t="s">
        <v>634</v>
      </c>
      <c r="BE11" s="593"/>
      <c r="BF11" s="593"/>
      <c r="BG11" s="593"/>
    </row>
    <row r="12" spans="1:59" ht="115.5" customHeight="1" x14ac:dyDescent="0.2">
      <c r="A12" s="580" t="s">
        <v>582</v>
      </c>
      <c r="B12" s="580" t="s">
        <v>102</v>
      </c>
      <c r="C12" s="583" t="s">
        <v>51</v>
      </c>
      <c r="D12" s="605" t="s">
        <v>52</v>
      </c>
      <c r="E12" s="583" t="s">
        <v>474</v>
      </c>
      <c r="F12" s="583" t="s">
        <v>101</v>
      </c>
      <c r="G12" s="583" t="s">
        <v>80</v>
      </c>
      <c r="H12" s="583" t="s">
        <v>209</v>
      </c>
      <c r="I12" s="580"/>
      <c r="J12" s="580"/>
      <c r="K12" s="580"/>
      <c r="L12" s="580"/>
      <c r="M12" s="580"/>
      <c r="N12" s="580"/>
      <c r="O12" s="601"/>
      <c r="P12" s="606">
        <v>0</v>
      </c>
      <c r="Q12" s="607"/>
      <c r="R12" s="607"/>
      <c r="S12" s="607"/>
      <c r="T12" s="607"/>
      <c r="U12" s="607"/>
      <c r="V12" s="607"/>
      <c r="W12" s="608"/>
      <c r="X12" s="606">
        <f>4/(18+14)</f>
        <v>0.125</v>
      </c>
      <c r="Y12" s="607"/>
      <c r="Z12" s="607"/>
      <c r="AA12" s="607"/>
      <c r="AB12" s="607"/>
      <c r="AC12" s="607"/>
      <c r="AD12" s="607"/>
      <c r="AE12" s="608"/>
      <c r="AF12" s="606">
        <f>(15+4)/(18+14)</f>
        <v>0.59375</v>
      </c>
      <c r="AG12" s="607"/>
      <c r="AH12" s="607"/>
      <c r="AI12" s="607"/>
      <c r="AJ12" s="607"/>
      <c r="AK12" s="607"/>
      <c r="AL12" s="607"/>
      <c r="AM12" s="608"/>
      <c r="AN12" s="606">
        <f>(18+4)/(18+14)</f>
        <v>0.6875</v>
      </c>
      <c r="AO12" s="607"/>
      <c r="AP12" s="607"/>
      <c r="AQ12" s="607"/>
      <c r="AR12" s="607"/>
      <c r="AS12" s="607"/>
      <c r="AT12" s="607"/>
      <c r="AU12" s="608"/>
      <c r="AV12" s="606">
        <f>(22+4)/(18+14)</f>
        <v>0.8125</v>
      </c>
      <c r="AW12" s="609">
        <v>0.4</v>
      </c>
      <c r="AX12" s="589">
        <f t="shared" si="9"/>
        <v>0.8125</v>
      </c>
      <c r="AY12" s="610">
        <v>0.1</v>
      </c>
      <c r="AZ12" s="591">
        <f t="shared" si="8"/>
        <v>0.25</v>
      </c>
      <c r="BA12" s="611" t="s">
        <v>472</v>
      </c>
      <c r="BB12" s="612" t="s">
        <v>666</v>
      </c>
      <c r="BC12" s="593" t="s">
        <v>718</v>
      </c>
      <c r="BD12" s="593" t="s">
        <v>635</v>
      </c>
      <c r="BE12" s="593"/>
      <c r="BF12" s="593"/>
      <c r="BG12" s="593"/>
    </row>
    <row r="13" spans="1:59" ht="110.25" customHeight="1" x14ac:dyDescent="0.2">
      <c r="A13" s="580" t="s">
        <v>582</v>
      </c>
      <c r="B13" s="580" t="s">
        <v>102</v>
      </c>
      <c r="C13" s="583"/>
      <c r="D13" s="605" t="s">
        <v>53</v>
      </c>
      <c r="E13" s="583" t="s">
        <v>475</v>
      </c>
      <c r="F13" s="583" t="s">
        <v>101</v>
      </c>
      <c r="G13" s="583" t="s">
        <v>81</v>
      </c>
      <c r="H13" s="583" t="s">
        <v>202</v>
      </c>
      <c r="I13" s="580"/>
      <c r="J13" s="580"/>
      <c r="K13" s="580"/>
      <c r="L13" s="580"/>
      <c r="M13" s="580"/>
      <c r="N13" s="580"/>
      <c r="O13" s="601"/>
      <c r="P13" s="613">
        <f t="shared" ref="P13:P15" si="10">SUM(I13:O13)</f>
        <v>0</v>
      </c>
      <c r="Q13" s="614"/>
      <c r="R13" s="614"/>
      <c r="S13" s="614"/>
      <c r="T13" s="614"/>
      <c r="U13" s="614"/>
      <c r="V13" s="614"/>
      <c r="W13" s="615"/>
      <c r="X13" s="613">
        <f t="shared" ref="X13:X15" si="11">SUM(Q13:W13)</f>
        <v>0</v>
      </c>
      <c r="Y13" s="614"/>
      <c r="Z13" s="614"/>
      <c r="AA13" s="614"/>
      <c r="AB13" s="614"/>
      <c r="AC13" s="614"/>
      <c r="AD13" s="614"/>
      <c r="AE13" s="615">
        <v>3</v>
      </c>
      <c r="AF13" s="613">
        <f t="shared" ref="AF13:AF15" si="12">SUM(Y13:AE13)</f>
        <v>3</v>
      </c>
      <c r="AG13" s="614"/>
      <c r="AH13" s="614"/>
      <c r="AI13" s="614"/>
      <c r="AJ13" s="614"/>
      <c r="AK13" s="614"/>
      <c r="AL13" s="614"/>
      <c r="AM13" s="615"/>
      <c r="AN13" s="613">
        <f>SUM(AG13:AM13)</f>
        <v>0</v>
      </c>
      <c r="AO13" s="614"/>
      <c r="AP13" s="614"/>
      <c r="AQ13" s="614"/>
      <c r="AR13" s="614"/>
      <c r="AS13" s="614"/>
      <c r="AT13" s="614"/>
      <c r="AU13" s="615">
        <v>0</v>
      </c>
      <c r="AV13" s="613">
        <f>+AU13</f>
        <v>0</v>
      </c>
      <c r="AW13" s="616">
        <v>5</v>
      </c>
      <c r="AX13" s="617">
        <f t="shared" ref="AX13:AX14" si="13">+P13+X13+AF13+AN13+AV13</f>
        <v>3</v>
      </c>
      <c r="AY13" s="618">
        <v>5</v>
      </c>
      <c r="AZ13" s="591">
        <f t="shared" si="8"/>
        <v>1</v>
      </c>
      <c r="BA13" s="619" t="s">
        <v>471</v>
      </c>
      <c r="BB13" s="620" t="s">
        <v>667</v>
      </c>
      <c r="BC13" s="593" t="s">
        <v>719</v>
      </c>
      <c r="BD13" s="593" t="s">
        <v>636</v>
      </c>
      <c r="BE13" s="593"/>
      <c r="BF13" s="593"/>
      <c r="BG13" s="593"/>
    </row>
    <row r="14" spans="1:59" ht="235.5" hidden="1" customHeight="1" x14ac:dyDescent="0.2">
      <c r="A14" s="580" t="s">
        <v>583</v>
      </c>
      <c r="B14" s="580" t="s">
        <v>103</v>
      </c>
      <c r="C14" s="583" t="s">
        <v>54</v>
      </c>
      <c r="D14" s="582" t="s">
        <v>34</v>
      </c>
      <c r="E14" s="583"/>
      <c r="F14" s="583" t="s">
        <v>101</v>
      </c>
      <c r="G14" s="583" t="s">
        <v>81</v>
      </c>
      <c r="H14" s="583" t="s">
        <v>202</v>
      </c>
      <c r="I14" s="580"/>
      <c r="J14" s="580"/>
      <c r="K14" s="580"/>
      <c r="L14" s="580"/>
      <c r="M14" s="580"/>
      <c r="N14" s="580"/>
      <c r="O14" s="601">
        <v>0</v>
      </c>
      <c r="P14" s="613">
        <f t="shared" si="10"/>
        <v>0</v>
      </c>
      <c r="Q14" s="614"/>
      <c r="R14" s="614"/>
      <c r="S14" s="614"/>
      <c r="T14" s="614"/>
      <c r="U14" s="614"/>
      <c r="V14" s="614"/>
      <c r="W14" s="615">
        <v>0</v>
      </c>
      <c r="X14" s="613">
        <f t="shared" si="11"/>
        <v>0</v>
      </c>
      <c r="Y14" s="614"/>
      <c r="Z14" s="614"/>
      <c r="AA14" s="614"/>
      <c r="AB14" s="614"/>
      <c r="AC14" s="614"/>
      <c r="AD14" s="614"/>
      <c r="AE14" s="615">
        <v>1</v>
      </c>
      <c r="AF14" s="613">
        <f t="shared" si="12"/>
        <v>1</v>
      </c>
      <c r="AG14" s="580"/>
      <c r="AH14" s="580"/>
      <c r="AI14" s="580"/>
      <c r="AJ14" s="580"/>
      <c r="AK14" s="580"/>
      <c r="AL14" s="580"/>
      <c r="AM14" s="601">
        <v>1</v>
      </c>
      <c r="AN14" s="596">
        <v>1</v>
      </c>
      <c r="AO14" s="580"/>
      <c r="AP14" s="580"/>
      <c r="AQ14" s="580"/>
      <c r="AR14" s="580"/>
      <c r="AS14" s="580"/>
      <c r="AT14" s="580"/>
      <c r="AU14" s="601"/>
      <c r="AV14" s="596">
        <v>0</v>
      </c>
      <c r="AW14" s="597">
        <v>2</v>
      </c>
      <c r="AX14" s="598">
        <f t="shared" si="13"/>
        <v>2</v>
      </c>
      <c r="AY14" s="599">
        <v>3</v>
      </c>
      <c r="AZ14" s="591">
        <f t="shared" si="8"/>
        <v>1.5</v>
      </c>
      <c r="BA14" s="621" t="s">
        <v>720</v>
      </c>
      <c r="BB14" s="593"/>
      <c r="BC14" s="593" t="s">
        <v>721</v>
      </c>
      <c r="BD14" s="593"/>
      <c r="BE14" s="593"/>
      <c r="BF14" s="593"/>
      <c r="BG14" s="593"/>
    </row>
    <row r="15" spans="1:59" ht="144.75" hidden="1" customHeight="1" x14ac:dyDescent="0.2">
      <c r="A15" s="580" t="s">
        <v>120</v>
      </c>
      <c r="B15" s="580" t="s">
        <v>104</v>
      </c>
      <c r="C15" s="583" t="s">
        <v>55</v>
      </c>
      <c r="D15" s="605" t="s">
        <v>6</v>
      </c>
      <c r="E15" s="605" t="s">
        <v>478</v>
      </c>
      <c r="F15" s="583" t="s">
        <v>101</v>
      </c>
      <c r="G15" s="605" t="s">
        <v>80</v>
      </c>
      <c r="H15" s="605" t="s">
        <v>202</v>
      </c>
      <c r="I15" s="614"/>
      <c r="J15" s="614"/>
      <c r="K15" s="614"/>
      <c r="L15" s="614"/>
      <c r="M15" s="614"/>
      <c r="N15" s="614"/>
      <c r="O15" s="622">
        <v>2.2400000000000003E-2</v>
      </c>
      <c r="P15" s="606">
        <f t="shared" si="10"/>
        <v>2.2400000000000003E-2</v>
      </c>
      <c r="Q15" s="607"/>
      <c r="R15" s="607"/>
      <c r="S15" s="607"/>
      <c r="T15" s="607"/>
      <c r="U15" s="607"/>
      <c r="V15" s="607"/>
      <c r="W15" s="622">
        <v>7.5100000000000014E-2</v>
      </c>
      <c r="X15" s="606">
        <f t="shared" si="11"/>
        <v>7.5100000000000014E-2</v>
      </c>
      <c r="Y15" s="607"/>
      <c r="Z15" s="607"/>
      <c r="AA15" s="607"/>
      <c r="AB15" s="607"/>
      <c r="AC15" s="607"/>
      <c r="AD15" s="607"/>
      <c r="AE15" s="622">
        <v>0.13795000000000007</v>
      </c>
      <c r="AF15" s="606">
        <f t="shared" si="12"/>
        <v>0.13795000000000007</v>
      </c>
      <c r="AG15" s="607"/>
      <c r="AH15" s="607"/>
      <c r="AI15" s="607"/>
      <c r="AJ15" s="607"/>
      <c r="AK15" s="607"/>
      <c r="AL15" s="607"/>
      <c r="AM15" s="622">
        <v>0.24810000000000018</v>
      </c>
      <c r="AN15" s="606">
        <f>SUM(AG15:AM15)</f>
        <v>0.24810000000000018</v>
      </c>
      <c r="AO15" s="607"/>
      <c r="AP15" s="607"/>
      <c r="AQ15" s="607"/>
      <c r="AR15" s="607"/>
      <c r="AS15" s="607"/>
      <c r="AT15" s="607"/>
      <c r="AU15" s="622">
        <v>0.30280000000000018</v>
      </c>
      <c r="AV15" s="606">
        <f>+AU15</f>
        <v>0.30280000000000018</v>
      </c>
      <c r="AW15" s="609">
        <v>0.5</v>
      </c>
      <c r="AX15" s="589">
        <f>+AV15</f>
        <v>0.30280000000000018</v>
      </c>
      <c r="AY15" s="623" t="s">
        <v>712</v>
      </c>
      <c r="AZ15" s="591" t="str">
        <f t="shared" si="8"/>
        <v/>
      </c>
      <c r="BA15" s="621" t="s">
        <v>722</v>
      </c>
      <c r="BB15" s="624" t="s">
        <v>668</v>
      </c>
      <c r="BC15" s="593" t="s">
        <v>723</v>
      </c>
      <c r="BD15" s="593" t="s">
        <v>637</v>
      </c>
      <c r="BE15" s="593"/>
      <c r="BF15" s="593"/>
      <c r="BG15" s="593"/>
    </row>
    <row r="16" spans="1:59" ht="84" hidden="1" customHeight="1" x14ac:dyDescent="0.2">
      <c r="A16" s="580" t="s">
        <v>584</v>
      </c>
      <c r="B16" s="580" t="s">
        <v>105</v>
      </c>
      <c r="C16" s="583" t="s">
        <v>56</v>
      </c>
      <c r="D16" s="582" t="s">
        <v>35</v>
      </c>
      <c r="E16" s="583"/>
      <c r="F16" s="583" t="s">
        <v>101</v>
      </c>
      <c r="G16" s="583" t="s">
        <v>80</v>
      </c>
      <c r="H16" s="583" t="s">
        <v>202</v>
      </c>
      <c r="I16" s="580">
        <v>1</v>
      </c>
      <c r="J16" s="580">
        <v>1</v>
      </c>
      <c r="K16" s="580">
        <v>2</v>
      </c>
      <c r="L16" s="580">
        <v>2</v>
      </c>
      <c r="M16" s="580">
        <v>0</v>
      </c>
      <c r="N16" s="580">
        <v>1</v>
      </c>
      <c r="O16" s="601">
        <v>7</v>
      </c>
      <c r="P16" s="596">
        <f t="shared" ref="P16:P17" si="14">SUM(I16:N16)</f>
        <v>7</v>
      </c>
      <c r="Q16" s="586">
        <v>1</v>
      </c>
      <c r="R16" s="586">
        <v>1</v>
      </c>
      <c r="S16" s="586">
        <v>2</v>
      </c>
      <c r="T16" s="586">
        <v>3</v>
      </c>
      <c r="U16" s="586">
        <v>0</v>
      </c>
      <c r="V16" s="586">
        <v>1</v>
      </c>
      <c r="W16" s="595">
        <v>8</v>
      </c>
      <c r="X16" s="596">
        <f t="shared" ref="X16:X17" si="15">SUM(Q16:V16)</f>
        <v>8</v>
      </c>
      <c r="Y16" s="586">
        <v>1</v>
      </c>
      <c r="Z16" s="586">
        <v>1</v>
      </c>
      <c r="AA16" s="586">
        <v>2</v>
      </c>
      <c r="AB16" s="586">
        <v>3</v>
      </c>
      <c r="AC16" s="586">
        <v>0</v>
      </c>
      <c r="AD16" s="586">
        <v>1</v>
      </c>
      <c r="AE16" s="595">
        <v>8</v>
      </c>
      <c r="AF16" s="596">
        <f t="shared" ref="AF16:AF17" si="16">SUM(Y16:AD16)</f>
        <v>8</v>
      </c>
      <c r="AG16" s="586">
        <v>1</v>
      </c>
      <c r="AH16" s="586">
        <v>1</v>
      </c>
      <c r="AI16" s="586">
        <v>2</v>
      </c>
      <c r="AJ16" s="586">
        <v>3</v>
      </c>
      <c r="AK16" s="586">
        <v>0</v>
      </c>
      <c r="AL16" s="586">
        <v>1</v>
      </c>
      <c r="AM16" s="595">
        <v>8</v>
      </c>
      <c r="AN16" s="596">
        <f t="shared" ref="AN16:AN17" si="17">SUM(AG16:AL16)</f>
        <v>8</v>
      </c>
      <c r="AO16" s="580">
        <v>1</v>
      </c>
      <c r="AP16" s="580"/>
      <c r="AQ16" s="580"/>
      <c r="AR16" s="580"/>
      <c r="AS16" s="580"/>
      <c r="AT16" s="580"/>
      <c r="AU16" s="601"/>
      <c r="AV16" s="585" t="s">
        <v>75</v>
      </c>
      <c r="AW16" s="597">
        <v>10</v>
      </c>
      <c r="AX16" s="598">
        <f t="shared" ref="AX16:AX22" si="18">+AN16</f>
        <v>8</v>
      </c>
      <c r="AY16" s="625"/>
      <c r="AZ16" s="591">
        <f t="shared" si="8"/>
        <v>0</v>
      </c>
      <c r="BA16" s="626" t="s">
        <v>328</v>
      </c>
      <c r="BB16" s="627"/>
      <c r="BC16" s="593" t="s">
        <v>507</v>
      </c>
      <c r="BD16" s="593"/>
      <c r="BE16" s="593"/>
      <c r="BF16" s="593"/>
      <c r="BG16" s="593"/>
    </row>
    <row r="17" spans="1:59" ht="84" hidden="1" customHeight="1" x14ac:dyDescent="0.2">
      <c r="A17" s="580" t="s">
        <v>584</v>
      </c>
      <c r="B17" s="580" t="s">
        <v>105</v>
      </c>
      <c r="C17" s="583"/>
      <c r="D17" s="582" t="s">
        <v>7</v>
      </c>
      <c r="E17" s="583"/>
      <c r="F17" s="583" t="s">
        <v>101</v>
      </c>
      <c r="G17" s="583" t="s">
        <v>80</v>
      </c>
      <c r="H17" s="583" t="s">
        <v>202</v>
      </c>
      <c r="I17" s="580">
        <v>0</v>
      </c>
      <c r="J17" s="580">
        <v>0</v>
      </c>
      <c r="K17" s="580">
        <v>0</v>
      </c>
      <c r="L17" s="580">
        <v>0</v>
      </c>
      <c r="M17" s="580">
        <v>0</v>
      </c>
      <c r="N17" s="580">
        <v>8</v>
      </c>
      <c r="O17" s="601">
        <v>8</v>
      </c>
      <c r="P17" s="596">
        <f t="shared" si="14"/>
        <v>8</v>
      </c>
      <c r="Q17" s="586">
        <v>0</v>
      </c>
      <c r="R17" s="586">
        <v>0</v>
      </c>
      <c r="S17" s="586">
        <v>0</v>
      </c>
      <c r="T17" s="586">
        <v>0</v>
      </c>
      <c r="U17" s="586">
        <v>0</v>
      </c>
      <c r="V17" s="586">
        <v>8</v>
      </c>
      <c r="W17" s="595">
        <v>8</v>
      </c>
      <c r="X17" s="596">
        <f t="shared" si="15"/>
        <v>8</v>
      </c>
      <c r="Y17" s="586">
        <v>0</v>
      </c>
      <c r="Z17" s="586">
        <v>0</v>
      </c>
      <c r="AA17" s="586">
        <v>0</v>
      </c>
      <c r="AB17" s="586">
        <v>0</v>
      </c>
      <c r="AC17" s="586">
        <v>0</v>
      </c>
      <c r="AD17" s="586">
        <v>10</v>
      </c>
      <c r="AE17" s="595">
        <v>10</v>
      </c>
      <c r="AF17" s="596">
        <f t="shared" si="16"/>
        <v>10</v>
      </c>
      <c r="AG17" s="586">
        <v>0</v>
      </c>
      <c r="AH17" s="586">
        <v>0</v>
      </c>
      <c r="AI17" s="586">
        <v>0</v>
      </c>
      <c r="AJ17" s="586">
        <v>0</v>
      </c>
      <c r="AK17" s="586">
        <v>0</v>
      </c>
      <c r="AL17" s="586">
        <v>11</v>
      </c>
      <c r="AM17" s="595">
        <v>11</v>
      </c>
      <c r="AN17" s="596">
        <f t="shared" si="17"/>
        <v>11</v>
      </c>
      <c r="AO17" s="580">
        <v>0</v>
      </c>
      <c r="AP17" s="580"/>
      <c r="AQ17" s="580"/>
      <c r="AR17" s="580"/>
      <c r="AS17" s="580"/>
      <c r="AT17" s="580"/>
      <c r="AU17" s="601"/>
      <c r="AV17" s="585" t="s">
        <v>75</v>
      </c>
      <c r="AW17" s="597">
        <v>26</v>
      </c>
      <c r="AX17" s="598">
        <f t="shared" si="18"/>
        <v>11</v>
      </c>
      <c r="AY17" s="625"/>
      <c r="AZ17" s="591">
        <f t="shared" si="8"/>
        <v>0</v>
      </c>
      <c r="BA17" s="626" t="s">
        <v>327</v>
      </c>
      <c r="BB17" s="627" t="s">
        <v>669</v>
      </c>
      <c r="BC17" s="593" t="s">
        <v>508</v>
      </c>
      <c r="BD17" s="593"/>
      <c r="BE17" s="593"/>
      <c r="BF17" s="593"/>
      <c r="BG17" s="593"/>
    </row>
    <row r="18" spans="1:59" ht="127.5" hidden="1" customHeight="1" x14ac:dyDescent="0.2">
      <c r="A18" s="580" t="s">
        <v>584</v>
      </c>
      <c r="B18" s="580" t="s">
        <v>105</v>
      </c>
      <c r="C18" s="583" t="s">
        <v>27</v>
      </c>
      <c r="D18" s="582" t="s">
        <v>28</v>
      </c>
      <c r="E18" s="583"/>
      <c r="F18" s="583" t="s">
        <v>106</v>
      </c>
      <c r="G18" s="583" t="s">
        <v>80</v>
      </c>
      <c r="H18" s="583" t="s">
        <v>202</v>
      </c>
      <c r="I18" s="580">
        <v>2</v>
      </c>
      <c r="J18" s="580">
        <v>2</v>
      </c>
      <c r="K18" s="580">
        <v>1</v>
      </c>
      <c r="L18" s="580">
        <v>4</v>
      </c>
      <c r="M18" s="580">
        <v>3</v>
      </c>
      <c r="N18" s="580">
        <v>1</v>
      </c>
      <c r="O18" s="628">
        <f>11/56</f>
        <v>0.19642857142857142</v>
      </c>
      <c r="P18" s="629">
        <f t="shared" ref="P18:P21" si="19">+O18</f>
        <v>0.19642857142857142</v>
      </c>
      <c r="Q18" s="614">
        <v>2</v>
      </c>
      <c r="R18" s="614">
        <v>9</v>
      </c>
      <c r="S18" s="614">
        <v>4</v>
      </c>
      <c r="T18" s="614">
        <v>10</v>
      </c>
      <c r="U18" s="614">
        <v>3</v>
      </c>
      <c r="V18" s="614">
        <v>4</v>
      </c>
      <c r="W18" s="622">
        <f>29/56</f>
        <v>0.5178571428571429</v>
      </c>
      <c r="X18" s="629">
        <f t="shared" ref="X18:X21" si="20">+W18</f>
        <v>0.5178571428571429</v>
      </c>
      <c r="Y18" s="614">
        <v>9</v>
      </c>
      <c r="Z18" s="614">
        <v>9</v>
      </c>
      <c r="AA18" s="614">
        <v>6</v>
      </c>
      <c r="AB18" s="614">
        <v>10</v>
      </c>
      <c r="AC18" s="614">
        <v>3</v>
      </c>
      <c r="AD18" s="614">
        <v>8</v>
      </c>
      <c r="AE18" s="622">
        <f>45/56</f>
        <v>0.8035714285714286</v>
      </c>
      <c r="AF18" s="629">
        <f t="shared" ref="AF18:AF21" si="21">+AE18</f>
        <v>0.8035714285714286</v>
      </c>
      <c r="AG18" s="614">
        <v>9</v>
      </c>
      <c r="AH18" s="614">
        <v>12</v>
      </c>
      <c r="AI18" s="614">
        <v>8</v>
      </c>
      <c r="AJ18" s="614">
        <v>10</v>
      </c>
      <c r="AK18" s="614">
        <v>5</v>
      </c>
      <c r="AL18" s="614">
        <v>8</v>
      </c>
      <c r="AM18" s="622">
        <f>52/56</f>
        <v>0.9285714285714286</v>
      </c>
      <c r="AN18" s="629">
        <f>+AM18</f>
        <v>0.9285714285714286</v>
      </c>
      <c r="AO18" s="614">
        <v>9</v>
      </c>
      <c r="AP18" s="614"/>
      <c r="AQ18" s="614"/>
      <c r="AR18" s="614"/>
      <c r="AS18" s="614"/>
      <c r="AT18" s="614"/>
      <c r="AU18" s="622"/>
      <c r="AV18" s="585" t="s">
        <v>75</v>
      </c>
      <c r="AW18" s="588">
        <v>0.6</v>
      </c>
      <c r="AX18" s="589">
        <f t="shared" si="18"/>
        <v>0.9285714285714286</v>
      </c>
      <c r="AY18" s="590">
        <v>0.95</v>
      </c>
      <c r="AZ18" s="591">
        <f t="shared" si="8"/>
        <v>1.5833333333333333</v>
      </c>
      <c r="BA18" s="621" t="s">
        <v>724</v>
      </c>
      <c r="BB18" s="627"/>
      <c r="BC18" s="593" t="s">
        <v>548</v>
      </c>
      <c r="BD18" s="593" t="s">
        <v>638</v>
      </c>
      <c r="BE18" s="593"/>
      <c r="BF18" s="593"/>
      <c r="BG18" s="593"/>
    </row>
    <row r="19" spans="1:59" ht="239.25" hidden="1" customHeight="1" x14ac:dyDescent="0.2">
      <c r="A19" s="580" t="s">
        <v>584</v>
      </c>
      <c r="B19" s="580" t="s">
        <v>105</v>
      </c>
      <c r="C19" s="583"/>
      <c r="D19" s="582" t="s">
        <v>57</v>
      </c>
      <c r="E19" s="583"/>
      <c r="F19" s="583" t="s">
        <v>101</v>
      </c>
      <c r="G19" s="583" t="s">
        <v>80</v>
      </c>
      <c r="H19" s="583" t="s">
        <v>202</v>
      </c>
      <c r="I19" s="580"/>
      <c r="J19" s="580"/>
      <c r="K19" s="580"/>
      <c r="L19" s="580"/>
      <c r="M19" s="580"/>
      <c r="N19" s="580"/>
      <c r="O19" s="630">
        <v>0</v>
      </c>
      <c r="P19" s="606">
        <f t="shared" si="19"/>
        <v>0</v>
      </c>
      <c r="Q19" s="607"/>
      <c r="R19" s="607"/>
      <c r="S19" s="607"/>
      <c r="T19" s="607"/>
      <c r="U19" s="607"/>
      <c r="V19" s="607"/>
      <c r="W19" s="608">
        <v>0</v>
      </c>
      <c r="X19" s="606">
        <f t="shared" si="20"/>
        <v>0</v>
      </c>
      <c r="Y19" s="607"/>
      <c r="Z19" s="607"/>
      <c r="AA19" s="607"/>
      <c r="AB19" s="607"/>
      <c r="AC19" s="607"/>
      <c r="AD19" s="607"/>
      <c r="AE19" s="608">
        <v>0.35</v>
      </c>
      <c r="AF19" s="606">
        <f t="shared" si="21"/>
        <v>0.35</v>
      </c>
      <c r="AG19" s="607"/>
      <c r="AH19" s="607"/>
      <c r="AI19" s="607"/>
      <c r="AJ19" s="607"/>
      <c r="AK19" s="607"/>
      <c r="AL19" s="607"/>
      <c r="AM19" s="608">
        <v>0.5</v>
      </c>
      <c r="AN19" s="631">
        <v>0.35</v>
      </c>
      <c r="AO19" s="607"/>
      <c r="AP19" s="607"/>
      <c r="AQ19" s="607"/>
      <c r="AR19" s="607"/>
      <c r="AS19" s="607"/>
      <c r="AT19" s="607"/>
      <c r="AU19" s="608"/>
      <c r="AV19" s="631" t="s">
        <v>75</v>
      </c>
      <c r="AW19" s="588">
        <v>1</v>
      </c>
      <c r="AX19" s="589">
        <f t="shared" si="18"/>
        <v>0.35</v>
      </c>
      <c r="AY19" s="590">
        <v>0.35</v>
      </c>
      <c r="AZ19" s="591">
        <f t="shared" si="8"/>
        <v>0.35</v>
      </c>
      <c r="BA19" s="580" t="s">
        <v>341</v>
      </c>
      <c r="BB19" s="627" t="s">
        <v>670</v>
      </c>
      <c r="BC19" s="593" t="s">
        <v>725</v>
      </c>
      <c r="BD19" s="593" t="s">
        <v>639</v>
      </c>
      <c r="BE19" s="593"/>
      <c r="BF19" s="593"/>
      <c r="BG19" s="593"/>
    </row>
    <row r="20" spans="1:59" ht="215.25" hidden="1" customHeight="1" x14ac:dyDescent="0.2">
      <c r="A20" s="580"/>
      <c r="B20" s="580" t="s">
        <v>98</v>
      </c>
      <c r="C20" s="583" t="s">
        <v>8</v>
      </c>
      <c r="D20" s="582" t="s">
        <v>36</v>
      </c>
      <c r="E20" s="583"/>
      <c r="F20" s="583" t="s">
        <v>101</v>
      </c>
      <c r="G20" s="583" t="s">
        <v>80</v>
      </c>
      <c r="H20" s="583" t="s">
        <v>201</v>
      </c>
      <c r="I20" s="580">
        <v>0</v>
      </c>
      <c r="J20" s="580">
        <v>12</v>
      </c>
      <c r="K20" s="580">
        <v>0</v>
      </c>
      <c r="L20" s="580">
        <v>15</v>
      </c>
      <c r="M20" s="580">
        <v>9</v>
      </c>
      <c r="N20" s="580">
        <v>8</v>
      </c>
      <c r="O20" s="632">
        <v>0</v>
      </c>
      <c r="P20" s="631">
        <f t="shared" si="19"/>
        <v>0</v>
      </c>
      <c r="Q20" s="580">
        <v>0</v>
      </c>
      <c r="R20" s="580">
        <v>12</v>
      </c>
      <c r="S20" s="580">
        <v>4</v>
      </c>
      <c r="T20" s="580">
        <v>15</v>
      </c>
      <c r="U20" s="580">
        <v>9</v>
      </c>
      <c r="V20" s="580">
        <v>8</v>
      </c>
      <c r="W20" s="584">
        <v>0.53</v>
      </c>
      <c r="X20" s="631">
        <f t="shared" si="20"/>
        <v>0.53</v>
      </c>
      <c r="Y20" s="580">
        <v>0</v>
      </c>
      <c r="Z20" s="580">
        <v>16</v>
      </c>
      <c r="AA20" s="580">
        <v>9</v>
      </c>
      <c r="AB20" s="580">
        <v>15</v>
      </c>
      <c r="AC20" s="580">
        <v>9</v>
      </c>
      <c r="AD20" s="580">
        <v>8</v>
      </c>
      <c r="AE20" s="584">
        <v>0.878</v>
      </c>
      <c r="AF20" s="631">
        <f t="shared" si="21"/>
        <v>0.878</v>
      </c>
      <c r="AG20" s="580">
        <v>0</v>
      </c>
      <c r="AH20" s="580">
        <v>16</v>
      </c>
      <c r="AI20" s="580">
        <v>10</v>
      </c>
      <c r="AJ20" s="580">
        <v>15</v>
      </c>
      <c r="AK20" s="580">
        <v>9</v>
      </c>
      <c r="AL20" s="580">
        <v>8</v>
      </c>
      <c r="AM20" s="584">
        <v>0.82799999999999996</v>
      </c>
      <c r="AN20" s="631">
        <f t="shared" ref="AN20:AN21" si="22">+AM20</f>
        <v>0.82799999999999996</v>
      </c>
      <c r="AO20" s="580">
        <v>0</v>
      </c>
      <c r="AP20" s="580"/>
      <c r="AQ20" s="580"/>
      <c r="AR20" s="580"/>
      <c r="AS20" s="580"/>
      <c r="AT20" s="580"/>
      <c r="AU20" s="584" t="s">
        <v>75</v>
      </c>
      <c r="AV20" s="631" t="s">
        <v>75</v>
      </c>
      <c r="AW20" s="588">
        <v>1</v>
      </c>
      <c r="AX20" s="589">
        <f t="shared" si="18"/>
        <v>0.82799999999999996</v>
      </c>
      <c r="AY20" s="633">
        <v>0.745</v>
      </c>
      <c r="AZ20" s="591">
        <f t="shared" si="8"/>
        <v>0.745</v>
      </c>
      <c r="BA20" s="634" t="s">
        <v>726</v>
      </c>
      <c r="BB20" s="627" t="s">
        <v>671</v>
      </c>
      <c r="BC20" s="593" t="s">
        <v>486</v>
      </c>
      <c r="BD20" s="593"/>
      <c r="BE20" s="593"/>
      <c r="BF20" s="593"/>
      <c r="BG20" s="593"/>
    </row>
    <row r="21" spans="1:59" ht="221.25" hidden="1" customHeight="1" x14ac:dyDescent="0.2">
      <c r="A21" s="580"/>
      <c r="B21" s="580" t="s">
        <v>98</v>
      </c>
      <c r="C21" s="583"/>
      <c r="D21" s="582" t="s">
        <v>9</v>
      </c>
      <c r="E21" s="582" t="s">
        <v>485</v>
      </c>
      <c r="F21" s="582" t="s">
        <v>99</v>
      </c>
      <c r="G21" s="582" t="s">
        <v>80</v>
      </c>
      <c r="H21" s="582" t="s">
        <v>201</v>
      </c>
      <c r="I21" s="586"/>
      <c r="J21" s="586"/>
      <c r="K21" s="586"/>
      <c r="L21" s="586"/>
      <c r="M21" s="586"/>
      <c r="N21" s="586"/>
      <c r="O21" s="595">
        <v>0</v>
      </c>
      <c r="P21" s="596">
        <f t="shared" si="19"/>
        <v>0</v>
      </c>
      <c r="Q21" s="586"/>
      <c r="R21" s="586"/>
      <c r="S21" s="586"/>
      <c r="T21" s="586"/>
      <c r="U21" s="586"/>
      <c r="V21" s="586"/>
      <c r="W21" s="595">
        <v>4</v>
      </c>
      <c r="X21" s="596">
        <f t="shared" si="20"/>
        <v>4</v>
      </c>
      <c r="Y21" s="586"/>
      <c r="Z21" s="586"/>
      <c r="AA21" s="586"/>
      <c r="AB21" s="586"/>
      <c r="AC21" s="586"/>
      <c r="AD21" s="586"/>
      <c r="AE21" s="595">
        <v>6</v>
      </c>
      <c r="AF21" s="596">
        <f t="shared" si="21"/>
        <v>6</v>
      </c>
      <c r="AG21" s="586"/>
      <c r="AH21" s="586"/>
      <c r="AI21" s="586"/>
      <c r="AJ21" s="586"/>
      <c r="AK21" s="586"/>
      <c r="AL21" s="586"/>
      <c r="AM21" s="595">
        <v>8</v>
      </c>
      <c r="AN21" s="596">
        <f t="shared" si="22"/>
        <v>8</v>
      </c>
      <c r="AO21" s="586"/>
      <c r="AP21" s="586"/>
      <c r="AQ21" s="586"/>
      <c r="AR21" s="586"/>
      <c r="AS21" s="586"/>
      <c r="AT21" s="586"/>
      <c r="AU21" s="595"/>
      <c r="AV21" s="596">
        <v>0</v>
      </c>
      <c r="AW21" s="635">
        <v>9</v>
      </c>
      <c r="AX21" s="598">
        <f t="shared" si="18"/>
        <v>8</v>
      </c>
      <c r="AY21" s="599">
        <v>8</v>
      </c>
      <c r="AZ21" s="591">
        <f t="shared" si="8"/>
        <v>0.88888888888888884</v>
      </c>
      <c r="BA21" s="611" t="s">
        <v>727</v>
      </c>
      <c r="BB21" s="611" t="s">
        <v>672</v>
      </c>
      <c r="BC21" s="593" t="s">
        <v>487</v>
      </c>
      <c r="BD21" s="593"/>
      <c r="BE21" s="593"/>
      <c r="BF21" s="593"/>
      <c r="BG21" s="593"/>
    </row>
    <row r="22" spans="1:59" ht="115.5" hidden="1" customHeight="1" x14ac:dyDescent="0.2">
      <c r="A22" s="580"/>
      <c r="B22" s="580" t="s">
        <v>98</v>
      </c>
      <c r="C22" s="583"/>
      <c r="D22" s="582" t="s">
        <v>58</v>
      </c>
      <c r="E22" s="583"/>
      <c r="F22" s="583" t="s">
        <v>101</v>
      </c>
      <c r="G22" s="583" t="s">
        <v>80</v>
      </c>
      <c r="H22" s="583" t="s">
        <v>202</v>
      </c>
      <c r="I22" s="580"/>
      <c r="J22" s="580"/>
      <c r="K22" s="580"/>
      <c r="L22" s="580"/>
      <c r="M22" s="580"/>
      <c r="N22" s="580"/>
      <c r="O22" s="630">
        <v>0</v>
      </c>
      <c r="P22" s="606">
        <f t="shared" ref="P22:P27" si="23">SUM(I22:O22)</f>
        <v>0</v>
      </c>
      <c r="Q22" s="607"/>
      <c r="R22" s="607"/>
      <c r="S22" s="607"/>
      <c r="T22" s="607"/>
      <c r="U22" s="607"/>
      <c r="V22" s="607"/>
      <c r="W22" s="608">
        <v>0.54</v>
      </c>
      <c r="X22" s="606">
        <f t="shared" ref="X22:X27" si="24">SUM(Q22:W22)</f>
        <v>0.54</v>
      </c>
      <c r="Y22" s="607"/>
      <c r="Z22" s="607"/>
      <c r="AA22" s="607"/>
      <c r="AB22" s="607"/>
      <c r="AC22" s="607"/>
      <c r="AD22" s="607"/>
      <c r="AE22" s="608">
        <v>0.77</v>
      </c>
      <c r="AF22" s="606">
        <f t="shared" ref="AF22:AF27" si="25">SUM(Y22:AE22)</f>
        <v>0.77</v>
      </c>
      <c r="AG22" s="607"/>
      <c r="AH22" s="607"/>
      <c r="AI22" s="607"/>
      <c r="AJ22" s="607"/>
      <c r="AK22" s="607"/>
      <c r="AL22" s="607"/>
      <c r="AM22" s="608">
        <v>0.97389999999999999</v>
      </c>
      <c r="AN22" s="606">
        <f t="shared" ref="AN22:AN27" si="26">SUM(AG22:AM22)</f>
        <v>0.97389999999999999</v>
      </c>
      <c r="AO22" s="621"/>
      <c r="AP22" s="621"/>
      <c r="AQ22" s="621"/>
      <c r="AR22" s="621"/>
      <c r="AS22" s="621"/>
      <c r="AT22" s="621"/>
      <c r="AU22" s="630"/>
      <c r="AV22" s="631" t="s">
        <v>75</v>
      </c>
      <c r="AW22" s="588">
        <v>1</v>
      </c>
      <c r="AX22" s="589">
        <f t="shared" si="18"/>
        <v>0.97389999999999999</v>
      </c>
      <c r="AY22" s="590">
        <v>0.79</v>
      </c>
      <c r="AZ22" s="591">
        <f t="shared" si="8"/>
        <v>0.79</v>
      </c>
      <c r="BA22" s="636" t="s">
        <v>488</v>
      </c>
      <c r="BB22" s="627" t="s">
        <v>673</v>
      </c>
      <c r="BC22" s="593" t="s">
        <v>489</v>
      </c>
      <c r="BD22" s="593"/>
      <c r="BE22" s="593"/>
      <c r="BF22" s="593"/>
      <c r="BG22" s="593"/>
    </row>
    <row r="23" spans="1:59" ht="153.75" hidden="1" customHeight="1" x14ac:dyDescent="0.2">
      <c r="A23" s="580"/>
      <c r="B23" s="580" t="s">
        <v>98</v>
      </c>
      <c r="C23" s="583"/>
      <c r="D23" s="605" t="s">
        <v>59</v>
      </c>
      <c r="E23" s="583" t="s">
        <v>476</v>
      </c>
      <c r="F23" s="583" t="s">
        <v>101</v>
      </c>
      <c r="G23" s="583" t="s">
        <v>80</v>
      </c>
      <c r="H23" s="583" t="s">
        <v>202</v>
      </c>
      <c r="I23" s="580"/>
      <c r="J23" s="580"/>
      <c r="K23" s="580"/>
      <c r="L23" s="580"/>
      <c r="M23" s="580"/>
      <c r="N23" s="580"/>
      <c r="O23" s="630">
        <v>0</v>
      </c>
      <c r="P23" s="606">
        <f t="shared" si="23"/>
        <v>0</v>
      </c>
      <c r="Q23" s="607"/>
      <c r="R23" s="607"/>
      <c r="S23" s="607"/>
      <c r="T23" s="607"/>
      <c r="U23" s="607"/>
      <c r="V23" s="607"/>
      <c r="W23" s="608">
        <v>0.3</v>
      </c>
      <c r="X23" s="606">
        <f t="shared" si="24"/>
        <v>0.3</v>
      </c>
      <c r="Y23" s="607"/>
      <c r="Z23" s="607"/>
      <c r="AA23" s="607"/>
      <c r="AB23" s="607"/>
      <c r="AC23" s="607"/>
      <c r="AD23" s="607"/>
      <c r="AE23" s="608">
        <v>0.7</v>
      </c>
      <c r="AF23" s="606">
        <f t="shared" si="25"/>
        <v>0.7</v>
      </c>
      <c r="AG23" s="607"/>
      <c r="AH23" s="607"/>
      <c r="AI23" s="607"/>
      <c r="AJ23" s="607"/>
      <c r="AK23" s="607"/>
      <c r="AL23" s="607"/>
      <c r="AM23" s="608">
        <v>0.7</v>
      </c>
      <c r="AN23" s="606">
        <f t="shared" si="26"/>
        <v>0.7</v>
      </c>
      <c r="AO23" s="607"/>
      <c r="AP23" s="607"/>
      <c r="AQ23" s="607"/>
      <c r="AR23" s="607"/>
      <c r="AS23" s="607"/>
      <c r="AT23" s="607"/>
      <c r="AU23" s="608">
        <v>0.7</v>
      </c>
      <c r="AV23" s="606">
        <f>+AU23</f>
        <v>0.7</v>
      </c>
      <c r="AW23" s="609">
        <v>1</v>
      </c>
      <c r="AX23" s="589">
        <f>+AV23</f>
        <v>0.7</v>
      </c>
      <c r="AY23" s="610">
        <v>0.7</v>
      </c>
      <c r="AZ23" s="591">
        <f t="shared" si="8"/>
        <v>0.7</v>
      </c>
      <c r="BA23" s="611" t="s">
        <v>77</v>
      </c>
      <c r="BB23" s="637" t="s">
        <v>674</v>
      </c>
      <c r="BC23" s="638" t="s">
        <v>473</v>
      </c>
      <c r="BD23" s="593"/>
      <c r="BE23" s="593"/>
      <c r="BF23" s="593"/>
      <c r="BG23" s="593"/>
    </row>
    <row r="24" spans="1:59" ht="132.75" hidden="1" customHeight="1" x14ac:dyDescent="0.2">
      <c r="A24" s="580"/>
      <c r="B24" s="580" t="s">
        <v>105</v>
      </c>
      <c r="C24" s="583" t="s">
        <v>10</v>
      </c>
      <c r="D24" s="605" t="s">
        <v>11</v>
      </c>
      <c r="E24" s="583"/>
      <c r="F24" s="583" t="s">
        <v>101</v>
      </c>
      <c r="G24" s="583" t="s">
        <v>80</v>
      </c>
      <c r="H24" s="583" t="s">
        <v>201</v>
      </c>
      <c r="I24" s="580"/>
      <c r="J24" s="580"/>
      <c r="K24" s="580"/>
      <c r="L24" s="580"/>
      <c r="M24" s="580"/>
      <c r="N24" s="580"/>
      <c r="O24" s="630">
        <v>0</v>
      </c>
      <c r="P24" s="606">
        <f t="shared" si="23"/>
        <v>0</v>
      </c>
      <c r="Q24" s="607"/>
      <c r="R24" s="607"/>
      <c r="S24" s="607"/>
      <c r="T24" s="607"/>
      <c r="U24" s="607"/>
      <c r="V24" s="607"/>
      <c r="W24" s="608">
        <v>0</v>
      </c>
      <c r="X24" s="606">
        <f t="shared" si="24"/>
        <v>0</v>
      </c>
      <c r="Y24" s="607"/>
      <c r="Z24" s="607"/>
      <c r="AA24" s="607"/>
      <c r="AB24" s="607"/>
      <c r="AC24" s="607"/>
      <c r="AD24" s="639"/>
      <c r="AE24" s="608">
        <v>0.66</v>
      </c>
      <c r="AF24" s="606">
        <f t="shared" si="25"/>
        <v>0.66</v>
      </c>
      <c r="AG24" s="607"/>
      <c r="AH24" s="607"/>
      <c r="AI24" s="607"/>
      <c r="AJ24" s="607"/>
      <c r="AK24" s="607"/>
      <c r="AL24" s="607"/>
      <c r="AM24" s="608">
        <v>0.69</v>
      </c>
      <c r="AN24" s="606">
        <f t="shared" si="26"/>
        <v>0.69</v>
      </c>
      <c r="AO24" s="607"/>
      <c r="AP24" s="607"/>
      <c r="AQ24" s="607"/>
      <c r="AR24" s="607"/>
      <c r="AS24" s="607"/>
      <c r="AT24" s="607"/>
      <c r="AU24" s="608"/>
      <c r="AV24" s="613">
        <v>0</v>
      </c>
      <c r="AW24" s="609">
        <v>0.79</v>
      </c>
      <c r="AX24" s="589">
        <f t="shared" ref="AX24:AX26" si="27">+AN24</f>
        <v>0.69</v>
      </c>
      <c r="AY24" s="640">
        <v>0.66</v>
      </c>
      <c r="AZ24" s="591">
        <f t="shared" si="8"/>
        <v>0.83544303797468356</v>
      </c>
      <c r="BA24" s="611" t="s">
        <v>728</v>
      </c>
      <c r="BB24" s="641" t="s">
        <v>675</v>
      </c>
      <c r="BC24" s="593" t="s">
        <v>729</v>
      </c>
      <c r="BD24" s="593"/>
      <c r="BE24" s="593"/>
      <c r="BF24" s="593"/>
      <c r="BG24" s="593"/>
    </row>
    <row r="25" spans="1:59" ht="149.25" hidden="1" customHeight="1" x14ac:dyDescent="0.2">
      <c r="A25" s="580"/>
      <c r="B25" s="580" t="s">
        <v>98</v>
      </c>
      <c r="C25" s="583" t="s">
        <v>37</v>
      </c>
      <c r="D25" s="582" t="s">
        <v>38</v>
      </c>
      <c r="E25" s="583" t="s">
        <v>491</v>
      </c>
      <c r="F25" s="583" t="s">
        <v>101</v>
      </c>
      <c r="G25" s="583" t="s">
        <v>80</v>
      </c>
      <c r="H25" s="583" t="s">
        <v>202</v>
      </c>
      <c r="I25" s="580"/>
      <c r="J25" s="580"/>
      <c r="K25" s="580"/>
      <c r="L25" s="580"/>
      <c r="M25" s="580"/>
      <c r="N25" s="580"/>
      <c r="O25" s="630">
        <v>0.33</v>
      </c>
      <c r="P25" s="606">
        <f t="shared" si="23"/>
        <v>0.33</v>
      </c>
      <c r="Q25" s="607"/>
      <c r="R25" s="607"/>
      <c r="S25" s="607"/>
      <c r="T25" s="607"/>
      <c r="U25" s="607"/>
      <c r="V25" s="607"/>
      <c r="W25" s="608">
        <v>0.33</v>
      </c>
      <c r="X25" s="606">
        <f t="shared" si="24"/>
        <v>0.33</v>
      </c>
      <c r="Y25" s="607"/>
      <c r="Z25" s="607"/>
      <c r="AA25" s="607"/>
      <c r="AB25" s="607"/>
      <c r="AC25" s="607"/>
      <c r="AD25" s="607"/>
      <c r="AE25" s="608">
        <v>0.33</v>
      </c>
      <c r="AF25" s="606">
        <f t="shared" si="25"/>
        <v>0.33</v>
      </c>
      <c r="AG25" s="607"/>
      <c r="AH25" s="607"/>
      <c r="AI25" s="607"/>
      <c r="AJ25" s="607"/>
      <c r="AK25" s="607"/>
      <c r="AL25" s="607"/>
      <c r="AM25" s="608">
        <v>0.33</v>
      </c>
      <c r="AN25" s="606">
        <f t="shared" si="26"/>
        <v>0.33</v>
      </c>
      <c r="AO25" s="621"/>
      <c r="AP25" s="621"/>
      <c r="AQ25" s="621"/>
      <c r="AR25" s="621"/>
      <c r="AS25" s="621"/>
      <c r="AT25" s="621"/>
      <c r="AU25" s="630"/>
      <c r="AV25" s="631" t="s">
        <v>75</v>
      </c>
      <c r="AW25" s="588">
        <v>0.5</v>
      </c>
      <c r="AX25" s="589">
        <f t="shared" si="27"/>
        <v>0.33</v>
      </c>
      <c r="AY25" s="599">
        <v>40</v>
      </c>
      <c r="AZ25" s="591">
        <f t="shared" si="8"/>
        <v>80</v>
      </c>
      <c r="BA25" s="611" t="s">
        <v>490</v>
      </c>
      <c r="BB25" s="637" t="s">
        <v>676</v>
      </c>
      <c r="BC25" s="593" t="s">
        <v>730</v>
      </c>
      <c r="BD25" s="593"/>
      <c r="BE25" s="593"/>
      <c r="BF25" s="593"/>
      <c r="BG25" s="593"/>
    </row>
    <row r="26" spans="1:59" ht="261.75" hidden="1" customHeight="1" x14ac:dyDescent="0.2">
      <c r="A26" s="580"/>
      <c r="B26" s="580" t="s">
        <v>98</v>
      </c>
      <c r="C26" s="583" t="s">
        <v>60</v>
      </c>
      <c r="D26" s="582" t="s">
        <v>61</v>
      </c>
      <c r="E26" s="583" t="s">
        <v>492</v>
      </c>
      <c r="F26" s="583" t="s">
        <v>101</v>
      </c>
      <c r="G26" s="583" t="s">
        <v>80</v>
      </c>
      <c r="H26" s="583" t="s">
        <v>201</v>
      </c>
      <c r="I26" s="580"/>
      <c r="J26" s="580"/>
      <c r="K26" s="580"/>
      <c r="L26" s="580"/>
      <c r="M26" s="580"/>
      <c r="N26" s="580"/>
      <c r="O26" s="630">
        <v>0.55000000000000004</v>
      </c>
      <c r="P26" s="631">
        <f t="shared" si="23"/>
        <v>0.55000000000000004</v>
      </c>
      <c r="Q26" s="642"/>
      <c r="R26" s="642"/>
      <c r="S26" s="642"/>
      <c r="T26" s="642"/>
      <c r="U26" s="642"/>
      <c r="V26" s="642"/>
      <c r="W26" s="643">
        <v>0.57999999999999996</v>
      </c>
      <c r="X26" s="631">
        <f t="shared" si="24"/>
        <v>0.57999999999999996</v>
      </c>
      <c r="Y26" s="642"/>
      <c r="Z26" s="642"/>
      <c r="AA26" s="642"/>
      <c r="AB26" s="642"/>
      <c r="AC26" s="642"/>
      <c r="AD26" s="642"/>
      <c r="AE26" s="643">
        <v>0.57999999999999996</v>
      </c>
      <c r="AF26" s="631">
        <f t="shared" si="25"/>
        <v>0.57999999999999996</v>
      </c>
      <c r="AG26" s="642"/>
      <c r="AH26" s="642"/>
      <c r="AI26" s="642"/>
      <c r="AJ26" s="642"/>
      <c r="AK26" s="642"/>
      <c r="AL26" s="642"/>
      <c r="AM26" s="584">
        <v>0.5958</v>
      </c>
      <c r="AN26" s="631">
        <f t="shared" si="26"/>
        <v>0.5958</v>
      </c>
      <c r="AO26" s="642"/>
      <c r="AP26" s="642"/>
      <c r="AQ26" s="642"/>
      <c r="AR26" s="642"/>
      <c r="AS26" s="642"/>
      <c r="AT26" s="642"/>
      <c r="AU26" s="584"/>
      <c r="AV26" s="631">
        <v>0</v>
      </c>
      <c r="AW26" s="588">
        <v>0.85</v>
      </c>
      <c r="AX26" s="589">
        <f t="shared" si="27"/>
        <v>0.5958</v>
      </c>
      <c r="AY26" s="599" t="s">
        <v>713</v>
      </c>
      <c r="AZ26" s="591" t="str">
        <f t="shared" si="8"/>
        <v/>
      </c>
      <c r="BA26" s="592" t="s">
        <v>493</v>
      </c>
      <c r="BB26" s="593" t="s">
        <v>677</v>
      </c>
      <c r="BC26" s="593" t="s">
        <v>494</v>
      </c>
      <c r="BD26" s="593"/>
      <c r="BE26" s="593"/>
      <c r="BF26" s="593"/>
      <c r="BG26" s="593"/>
    </row>
    <row r="27" spans="1:59" ht="192" hidden="1" customHeight="1" x14ac:dyDescent="0.2">
      <c r="A27" s="580"/>
      <c r="B27" s="580" t="s">
        <v>105</v>
      </c>
      <c r="C27" s="581" t="s">
        <v>62</v>
      </c>
      <c r="D27" s="605" t="s">
        <v>63</v>
      </c>
      <c r="E27" s="583"/>
      <c r="F27" s="583" t="s">
        <v>101</v>
      </c>
      <c r="G27" s="583" t="s">
        <v>80</v>
      </c>
      <c r="H27" s="583" t="s">
        <v>202</v>
      </c>
      <c r="I27" s="580"/>
      <c r="J27" s="580"/>
      <c r="K27" s="580"/>
      <c r="L27" s="580"/>
      <c r="M27" s="580"/>
      <c r="N27" s="580"/>
      <c r="O27" s="630">
        <v>0</v>
      </c>
      <c r="P27" s="606">
        <f t="shared" si="23"/>
        <v>0</v>
      </c>
      <c r="Q27" s="614"/>
      <c r="R27" s="614"/>
      <c r="S27" s="614"/>
      <c r="T27" s="614"/>
      <c r="U27" s="614"/>
      <c r="V27" s="614"/>
      <c r="W27" s="608">
        <v>0</v>
      </c>
      <c r="X27" s="606">
        <f t="shared" si="24"/>
        <v>0</v>
      </c>
      <c r="Y27" s="614"/>
      <c r="Z27" s="614"/>
      <c r="AA27" s="614"/>
      <c r="AB27" s="614"/>
      <c r="AC27" s="614"/>
      <c r="AD27" s="614"/>
      <c r="AE27" s="608">
        <v>0</v>
      </c>
      <c r="AF27" s="606">
        <f t="shared" si="25"/>
        <v>0</v>
      </c>
      <c r="AG27" s="614"/>
      <c r="AH27" s="614"/>
      <c r="AI27" s="614"/>
      <c r="AJ27" s="614"/>
      <c r="AK27" s="614"/>
      <c r="AL27" s="614"/>
      <c r="AM27" s="608">
        <v>0.18</v>
      </c>
      <c r="AN27" s="606">
        <f t="shared" si="26"/>
        <v>0.18</v>
      </c>
      <c r="AO27" s="614"/>
      <c r="AP27" s="614"/>
      <c r="AQ27" s="614"/>
      <c r="AR27" s="614"/>
      <c r="AS27" s="614"/>
      <c r="AT27" s="614"/>
      <c r="AU27" s="608"/>
      <c r="AV27" s="606">
        <v>0.68</v>
      </c>
      <c r="AW27" s="588">
        <v>1</v>
      </c>
      <c r="AX27" s="589">
        <f>+AV27</f>
        <v>0.68</v>
      </c>
      <c r="AY27" s="610">
        <v>0.68</v>
      </c>
      <c r="AZ27" s="644">
        <f t="shared" si="8"/>
        <v>0.68</v>
      </c>
      <c r="BA27" s="592" t="s">
        <v>445</v>
      </c>
      <c r="BB27" s="624" t="s">
        <v>678</v>
      </c>
      <c r="BC27" s="593" t="s">
        <v>731</v>
      </c>
      <c r="BD27" s="593" t="s">
        <v>640</v>
      </c>
      <c r="BE27" s="593"/>
      <c r="BF27" s="593"/>
      <c r="BG27" s="593"/>
    </row>
    <row r="28" spans="1:59" ht="192" hidden="1" customHeight="1" x14ac:dyDescent="0.2">
      <c r="A28" s="580"/>
      <c r="B28" s="580" t="s">
        <v>105</v>
      </c>
      <c r="C28" s="600"/>
      <c r="D28" s="605" t="s">
        <v>446</v>
      </c>
      <c r="E28" s="583" t="s">
        <v>466</v>
      </c>
      <c r="F28" s="583" t="s">
        <v>99</v>
      </c>
      <c r="G28" s="583" t="s">
        <v>82</v>
      </c>
      <c r="H28" s="583" t="s">
        <v>201</v>
      </c>
      <c r="I28" s="580"/>
      <c r="J28" s="580"/>
      <c r="K28" s="580"/>
      <c r="L28" s="580"/>
      <c r="M28" s="580"/>
      <c r="N28" s="580"/>
      <c r="O28" s="630"/>
      <c r="P28" s="613" t="s">
        <v>448</v>
      </c>
      <c r="Q28" s="614"/>
      <c r="R28" s="614"/>
      <c r="S28" s="614"/>
      <c r="T28" s="614"/>
      <c r="U28" s="614"/>
      <c r="V28" s="614"/>
      <c r="W28" s="608"/>
      <c r="X28" s="613" t="s">
        <v>75</v>
      </c>
      <c r="Y28" s="614"/>
      <c r="Z28" s="614"/>
      <c r="AA28" s="614"/>
      <c r="AB28" s="614"/>
      <c r="AC28" s="614"/>
      <c r="AD28" s="614"/>
      <c r="AE28" s="608"/>
      <c r="AF28" s="613" t="s">
        <v>75</v>
      </c>
      <c r="AG28" s="614"/>
      <c r="AH28" s="614"/>
      <c r="AI28" s="614"/>
      <c r="AJ28" s="614"/>
      <c r="AK28" s="614"/>
      <c r="AL28" s="614"/>
      <c r="AM28" s="608"/>
      <c r="AN28" s="613" t="s">
        <v>75</v>
      </c>
      <c r="AO28" s="614"/>
      <c r="AP28" s="614"/>
      <c r="AQ28" s="614"/>
      <c r="AR28" s="614"/>
      <c r="AS28" s="614"/>
      <c r="AT28" s="614"/>
      <c r="AU28" s="608"/>
      <c r="AV28" s="606" t="s">
        <v>75</v>
      </c>
      <c r="AW28" s="588" t="s">
        <v>447</v>
      </c>
      <c r="AX28" s="645" t="s">
        <v>74</v>
      </c>
      <c r="AY28" s="610"/>
      <c r="AZ28" s="644" t="str">
        <f t="shared" si="8"/>
        <v/>
      </c>
      <c r="BA28" s="592" t="s">
        <v>732</v>
      </c>
      <c r="BB28" s="624" t="s">
        <v>679</v>
      </c>
      <c r="BC28" s="646" t="s">
        <v>465</v>
      </c>
      <c r="BD28" s="624" t="s">
        <v>641</v>
      </c>
      <c r="BE28" s="593"/>
      <c r="BF28" s="593"/>
      <c r="BG28" s="593"/>
    </row>
    <row r="29" spans="1:59" ht="166.5" hidden="1" customHeight="1" x14ac:dyDescent="0.2">
      <c r="A29" s="580"/>
      <c r="B29" s="580" t="s">
        <v>105</v>
      </c>
      <c r="C29" s="583" t="s">
        <v>12</v>
      </c>
      <c r="D29" s="582" t="s">
        <v>13</v>
      </c>
      <c r="E29" s="583" t="s">
        <v>477</v>
      </c>
      <c r="F29" s="583" t="s">
        <v>101</v>
      </c>
      <c r="G29" s="583" t="s">
        <v>80</v>
      </c>
      <c r="H29" s="583" t="s">
        <v>201</v>
      </c>
      <c r="I29" s="586"/>
      <c r="J29" s="586"/>
      <c r="K29" s="647"/>
      <c r="L29" s="586"/>
      <c r="M29" s="648"/>
      <c r="N29" s="586"/>
      <c r="O29" s="628">
        <v>2.0999999999999999E-3</v>
      </c>
      <c r="P29" s="585">
        <f t="shared" ref="P29:P30" si="28">+O29</f>
        <v>2.0999999999999999E-3</v>
      </c>
      <c r="Q29" s="586"/>
      <c r="R29" s="586"/>
      <c r="S29" s="647"/>
      <c r="T29" s="586"/>
      <c r="U29" s="586"/>
      <c r="V29" s="586"/>
      <c r="W29" s="649">
        <v>1.9900000000000001E-2</v>
      </c>
      <c r="X29" s="585">
        <f t="shared" ref="X29:X30" si="29">+W29</f>
        <v>1.9900000000000001E-2</v>
      </c>
      <c r="Y29" s="586"/>
      <c r="Z29" s="586"/>
      <c r="AA29" s="647"/>
      <c r="AB29" s="586"/>
      <c r="AC29" s="586"/>
      <c r="AD29" s="586"/>
      <c r="AE29" s="649">
        <v>3.3099999999999997E-2</v>
      </c>
      <c r="AF29" s="585">
        <f t="shared" ref="AF29:AF30" si="30">+AE29</f>
        <v>3.3099999999999997E-2</v>
      </c>
      <c r="AG29" s="586"/>
      <c r="AH29" s="586"/>
      <c r="AI29" s="647"/>
      <c r="AJ29" s="647"/>
      <c r="AK29" s="586"/>
      <c r="AL29" s="586"/>
      <c r="AM29" s="584">
        <v>0.2</v>
      </c>
      <c r="AN29" s="585">
        <f t="shared" ref="AN29:AN34" si="31">+AM29</f>
        <v>0.2</v>
      </c>
      <c r="AO29" s="580"/>
      <c r="AP29" s="580"/>
      <c r="AQ29" s="650"/>
      <c r="AR29" s="650"/>
      <c r="AS29" s="580"/>
      <c r="AT29" s="580"/>
      <c r="AU29" s="584" t="s">
        <v>75</v>
      </c>
      <c r="AV29" s="585" t="s">
        <v>75</v>
      </c>
      <c r="AW29" s="588">
        <v>0.25</v>
      </c>
      <c r="AX29" s="589">
        <f>+AN29</f>
        <v>0.2</v>
      </c>
      <c r="AY29" s="590"/>
      <c r="AZ29" s="644">
        <f t="shared" si="8"/>
        <v>0</v>
      </c>
      <c r="BA29" s="592" t="s">
        <v>479</v>
      </c>
      <c r="BB29" s="593" t="s">
        <v>680</v>
      </c>
      <c r="BC29" s="593" t="s">
        <v>480</v>
      </c>
      <c r="BD29" s="593"/>
      <c r="BE29" s="593"/>
      <c r="BF29" s="593"/>
      <c r="BG29" s="593"/>
    </row>
    <row r="30" spans="1:59" ht="185.25" hidden="1" customHeight="1" x14ac:dyDescent="0.2">
      <c r="A30" s="580"/>
      <c r="B30" s="580" t="s">
        <v>105</v>
      </c>
      <c r="C30" s="583" t="s">
        <v>15</v>
      </c>
      <c r="D30" s="605" t="s">
        <v>16</v>
      </c>
      <c r="E30" s="583"/>
      <c r="F30" s="583" t="s">
        <v>101</v>
      </c>
      <c r="G30" s="583" t="s">
        <v>81</v>
      </c>
      <c r="H30" s="583" t="s">
        <v>202</v>
      </c>
      <c r="I30" s="621"/>
      <c r="J30" s="621"/>
      <c r="K30" s="621"/>
      <c r="L30" s="621"/>
      <c r="M30" s="621"/>
      <c r="N30" s="621"/>
      <c r="O30" s="630">
        <v>0</v>
      </c>
      <c r="P30" s="606">
        <f t="shared" si="28"/>
        <v>0</v>
      </c>
      <c r="Q30" s="614"/>
      <c r="R30" s="614"/>
      <c r="S30" s="614"/>
      <c r="T30" s="614"/>
      <c r="U30" s="614"/>
      <c r="V30" s="614"/>
      <c r="W30" s="608">
        <v>0</v>
      </c>
      <c r="X30" s="606">
        <f t="shared" si="29"/>
        <v>0</v>
      </c>
      <c r="Y30" s="607"/>
      <c r="Z30" s="607"/>
      <c r="AA30" s="607"/>
      <c r="AB30" s="607"/>
      <c r="AC30" s="607"/>
      <c r="AD30" s="607"/>
      <c r="AE30" s="608">
        <v>0</v>
      </c>
      <c r="AF30" s="606">
        <f t="shared" si="30"/>
        <v>0</v>
      </c>
      <c r="AG30" s="607"/>
      <c r="AH30" s="607"/>
      <c r="AI30" s="607"/>
      <c r="AJ30" s="607"/>
      <c r="AK30" s="607"/>
      <c r="AL30" s="607"/>
      <c r="AM30" s="608">
        <v>0.7</v>
      </c>
      <c r="AN30" s="606">
        <f t="shared" si="31"/>
        <v>0.7</v>
      </c>
      <c r="AO30" s="607"/>
      <c r="AP30" s="607"/>
      <c r="AQ30" s="607"/>
      <c r="AR30" s="607"/>
      <c r="AS30" s="607"/>
      <c r="AT30" s="607"/>
      <c r="AU30" s="608">
        <v>0.7</v>
      </c>
      <c r="AV30" s="606">
        <f t="shared" ref="AV30:AV33" si="32">+AU30</f>
        <v>0.7</v>
      </c>
      <c r="AW30" s="609">
        <v>1</v>
      </c>
      <c r="AX30" s="589">
        <f t="shared" ref="AX30:AX34" si="33">+AV30</f>
        <v>0.7</v>
      </c>
      <c r="AY30" s="651">
        <v>1</v>
      </c>
      <c r="AZ30" s="644">
        <f t="shared" si="8"/>
        <v>1</v>
      </c>
      <c r="BA30" s="621" t="s">
        <v>450</v>
      </c>
      <c r="BB30" s="593" t="s">
        <v>681</v>
      </c>
      <c r="BC30" s="593" t="s">
        <v>470</v>
      </c>
      <c r="BD30" s="593" t="s">
        <v>642</v>
      </c>
      <c r="BE30" s="593"/>
      <c r="BF30" s="593"/>
      <c r="BG30" s="593"/>
    </row>
    <row r="31" spans="1:59" ht="164.25" hidden="1" customHeight="1" x14ac:dyDescent="0.2">
      <c r="A31" s="580"/>
      <c r="B31" s="580" t="s">
        <v>105</v>
      </c>
      <c r="C31" s="583"/>
      <c r="D31" s="605" t="s">
        <v>17</v>
      </c>
      <c r="E31" s="583"/>
      <c r="F31" s="583" t="s">
        <v>101</v>
      </c>
      <c r="G31" s="583" t="s">
        <v>80</v>
      </c>
      <c r="H31" s="583" t="s">
        <v>202</v>
      </c>
      <c r="I31" s="580">
        <v>0</v>
      </c>
      <c r="J31" s="580">
        <v>0</v>
      </c>
      <c r="K31" s="580">
        <v>0</v>
      </c>
      <c r="L31" s="580">
        <v>0</v>
      </c>
      <c r="M31" s="580">
        <v>0</v>
      </c>
      <c r="N31" s="580">
        <v>0</v>
      </c>
      <c r="O31" s="630">
        <v>0.09</v>
      </c>
      <c r="P31" s="629">
        <f>(I31+J31+K31+L31+M31+N31)/56</f>
        <v>0</v>
      </c>
      <c r="Q31" s="614">
        <v>0</v>
      </c>
      <c r="R31" s="614">
        <v>0</v>
      </c>
      <c r="S31" s="614">
        <v>0</v>
      </c>
      <c r="T31" s="614">
        <v>0</v>
      </c>
      <c r="U31" s="614">
        <v>0</v>
      </c>
      <c r="V31" s="614">
        <v>0</v>
      </c>
      <c r="W31" s="608">
        <v>0</v>
      </c>
      <c r="X31" s="629">
        <f>(Q31+R31+S31+T31+U31+V31)/56</f>
        <v>0</v>
      </c>
      <c r="Y31" s="614">
        <v>0</v>
      </c>
      <c r="Z31" s="614">
        <v>0</v>
      </c>
      <c r="AA31" s="614">
        <v>0</v>
      </c>
      <c r="AB31" s="614">
        <v>0</v>
      </c>
      <c r="AC31" s="614">
        <v>0</v>
      </c>
      <c r="AD31" s="614">
        <v>0</v>
      </c>
      <c r="AE31" s="608">
        <v>0</v>
      </c>
      <c r="AF31" s="629">
        <f>(Y31+Z31+AA31+AB31+AC31+AD31)/56</f>
        <v>0</v>
      </c>
      <c r="AG31" s="614">
        <v>0</v>
      </c>
      <c r="AH31" s="614">
        <v>2</v>
      </c>
      <c r="AI31" s="614">
        <v>0</v>
      </c>
      <c r="AJ31" s="614">
        <v>0</v>
      </c>
      <c r="AK31" s="614">
        <v>0</v>
      </c>
      <c r="AL31" s="614">
        <v>0</v>
      </c>
      <c r="AM31" s="608">
        <v>0</v>
      </c>
      <c r="AN31" s="629">
        <f t="shared" si="31"/>
        <v>0</v>
      </c>
      <c r="AO31" s="580"/>
      <c r="AP31" s="580"/>
      <c r="AQ31" s="580"/>
      <c r="AR31" s="580"/>
      <c r="AS31" s="580"/>
      <c r="AT31" s="580"/>
      <c r="AU31" s="630">
        <v>0</v>
      </c>
      <c r="AV31" s="629">
        <f t="shared" si="32"/>
        <v>0</v>
      </c>
      <c r="AW31" s="588">
        <v>0.45</v>
      </c>
      <c r="AX31" s="589">
        <f t="shared" si="33"/>
        <v>0</v>
      </c>
      <c r="AY31" s="652">
        <v>0.15559999999999999</v>
      </c>
      <c r="AZ31" s="644">
        <f t="shared" si="8"/>
        <v>0.34577777777777774</v>
      </c>
      <c r="BA31" s="653" t="s">
        <v>733</v>
      </c>
      <c r="BB31" s="593" t="s">
        <v>682</v>
      </c>
      <c r="BC31" s="593" t="s">
        <v>734</v>
      </c>
      <c r="BD31" s="593" t="s">
        <v>643</v>
      </c>
      <c r="BE31" s="593"/>
      <c r="BF31" s="593"/>
      <c r="BG31" s="593"/>
    </row>
    <row r="32" spans="1:59" ht="121.5" hidden="1" customHeight="1" x14ac:dyDescent="0.2">
      <c r="A32" s="580"/>
      <c r="B32" s="580" t="s">
        <v>105</v>
      </c>
      <c r="C32" s="583"/>
      <c r="D32" s="605" t="s">
        <v>18</v>
      </c>
      <c r="E32" s="583"/>
      <c r="F32" s="583" t="s">
        <v>101</v>
      </c>
      <c r="G32" s="583" t="s">
        <v>80</v>
      </c>
      <c r="H32" s="583" t="s">
        <v>202</v>
      </c>
      <c r="I32" s="580">
        <v>2</v>
      </c>
      <c r="J32" s="580">
        <v>3</v>
      </c>
      <c r="K32" s="580">
        <v>6</v>
      </c>
      <c r="L32" s="580">
        <v>4</v>
      </c>
      <c r="M32" s="580">
        <v>0</v>
      </c>
      <c r="N32" s="580">
        <v>5</v>
      </c>
      <c r="O32" s="630">
        <v>0</v>
      </c>
      <c r="P32" s="629">
        <f t="shared" ref="P32:P37" si="34">+O32</f>
        <v>0</v>
      </c>
      <c r="Q32" s="614">
        <v>6</v>
      </c>
      <c r="R32" s="614">
        <v>3</v>
      </c>
      <c r="S32" s="614">
        <v>6</v>
      </c>
      <c r="T32" s="614">
        <v>10</v>
      </c>
      <c r="U32" s="614">
        <v>0</v>
      </c>
      <c r="V32" s="614">
        <v>5</v>
      </c>
      <c r="W32" s="608">
        <v>0</v>
      </c>
      <c r="X32" s="629">
        <f t="shared" ref="X32:X37" si="35">+W32</f>
        <v>0</v>
      </c>
      <c r="Y32" s="614">
        <v>9</v>
      </c>
      <c r="Z32" s="614">
        <v>5</v>
      </c>
      <c r="AA32" s="614">
        <v>6</v>
      </c>
      <c r="AB32" s="614">
        <v>11</v>
      </c>
      <c r="AC32" s="614">
        <v>0</v>
      </c>
      <c r="AD32" s="614">
        <v>7</v>
      </c>
      <c r="AE32" s="608">
        <v>0</v>
      </c>
      <c r="AF32" s="629">
        <f t="shared" ref="AF32:AF34" si="36">+AE32</f>
        <v>0</v>
      </c>
      <c r="AG32" s="614">
        <v>0</v>
      </c>
      <c r="AH32" s="614">
        <v>3</v>
      </c>
      <c r="AI32" s="614">
        <v>0</v>
      </c>
      <c r="AJ32" s="614">
        <v>11</v>
      </c>
      <c r="AK32" s="614">
        <v>0</v>
      </c>
      <c r="AL32" s="614">
        <v>7</v>
      </c>
      <c r="AM32" s="608">
        <v>0</v>
      </c>
      <c r="AN32" s="629">
        <f t="shared" si="31"/>
        <v>0</v>
      </c>
      <c r="AO32" s="580"/>
      <c r="AP32" s="580"/>
      <c r="AQ32" s="580"/>
      <c r="AR32" s="580"/>
      <c r="AS32" s="580"/>
      <c r="AT32" s="580"/>
      <c r="AU32" s="630">
        <v>0</v>
      </c>
      <c r="AV32" s="629">
        <f t="shared" si="32"/>
        <v>0</v>
      </c>
      <c r="AW32" s="588">
        <v>1</v>
      </c>
      <c r="AX32" s="589">
        <f t="shared" si="33"/>
        <v>0</v>
      </c>
      <c r="AY32" s="610">
        <v>7.0000000000000007E-2</v>
      </c>
      <c r="AZ32" s="644">
        <f t="shared" si="8"/>
        <v>7.0000000000000007E-2</v>
      </c>
      <c r="BA32" s="653" t="s">
        <v>330</v>
      </c>
      <c r="BB32" s="593" t="s">
        <v>683</v>
      </c>
      <c r="BC32" s="593" t="s">
        <v>735</v>
      </c>
      <c r="BD32" s="593" t="s">
        <v>644</v>
      </c>
      <c r="BE32" s="593"/>
      <c r="BF32" s="593"/>
      <c r="BG32" s="593"/>
    </row>
    <row r="33" spans="1:59" ht="186.75" hidden="1" customHeight="1" x14ac:dyDescent="0.2">
      <c r="A33" s="580"/>
      <c r="B33" s="580" t="s">
        <v>105</v>
      </c>
      <c r="C33" s="654" t="s">
        <v>19</v>
      </c>
      <c r="D33" s="605" t="s">
        <v>31</v>
      </c>
      <c r="E33" s="583" t="s">
        <v>451</v>
      </c>
      <c r="F33" s="583" t="s">
        <v>99</v>
      </c>
      <c r="G33" s="583" t="s">
        <v>80</v>
      </c>
      <c r="H33" s="583" t="s">
        <v>203</v>
      </c>
      <c r="I33" s="580"/>
      <c r="J33" s="580"/>
      <c r="K33" s="580"/>
      <c r="L33" s="580"/>
      <c r="M33" s="580"/>
      <c r="N33" s="580"/>
      <c r="O33" s="630">
        <v>0</v>
      </c>
      <c r="P33" s="606">
        <f t="shared" si="34"/>
        <v>0</v>
      </c>
      <c r="Q33" s="607"/>
      <c r="R33" s="607"/>
      <c r="S33" s="607"/>
      <c r="T33" s="607"/>
      <c r="U33" s="607"/>
      <c r="V33" s="607"/>
      <c r="W33" s="608">
        <v>0</v>
      </c>
      <c r="X33" s="606">
        <f t="shared" si="35"/>
        <v>0</v>
      </c>
      <c r="Y33" s="607"/>
      <c r="Z33" s="607"/>
      <c r="AA33" s="607"/>
      <c r="AB33" s="607"/>
      <c r="AC33" s="607"/>
      <c r="AD33" s="607"/>
      <c r="AE33" s="608">
        <v>0</v>
      </c>
      <c r="AF33" s="606">
        <f t="shared" si="36"/>
        <v>0</v>
      </c>
      <c r="AG33" s="607"/>
      <c r="AH33" s="607"/>
      <c r="AI33" s="607"/>
      <c r="AJ33" s="607"/>
      <c r="AK33" s="607"/>
      <c r="AL33" s="607"/>
      <c r="AM33" s="608">
        <v>0</v>
      </c>
      <c r="AN33" s="606">
        <f t="shared" si="31"/>
        <v>0</v>
      </c>
      <c r="AO33" s="621"/>
      <c r="AP33" s="621"/>
      <c r="AQ33" s="621"/>
      <c r="AR33" s="621"/>
      <c r="AS33" s="621"/>
      <c r="AT33" s="621"/>
      <c r="AU33" s="630">
        <v>0</v>
      </c>
      <c r="AV33" s="606">
        <f t="shared" si="32"/>
        <v>0</v>
      </c>
      <c r="AW33" s="609">
        <v>0.1</v>
      </c>
      <c r="AX33" s="589">
        <f t="shared" si="33"/>
        <v>0</v>
      </c>
      <c r="AY33" s="610">
        <v>0</v>
      </c>
      <c r="AZ33" s="644">
        <f t="shared" si="8"/>
        <v>0</v>
      </c>
      <c r="BA33" s="592" t="s">
        <v>736</v>
      </c>
      <c r="BB33" s="624" t="s">
        <v>684</v>
      </c>
      <c r="BC33" s="580" t="s">
        <v>737</v>
      </c>
      <c r="BD33" s="624" t="s">
        <v>645</v>
      </c>
      <c r="BE33" s="593"/>
      <c r="BF33" s="593"/>
      <c r="BG33" s="593"/>
    </row>
    <row r="34" spans="1:59" ht="139.5" hidden="1" customHeight="1" x14ac:dyDescent="0.2">
      <c r="A34" s="580"/>
      <c r="B34" s="580" t="s">
        <v>105</v>
      </c>
      <c r="C34" s="655"/>
      <c r="D34" s="605" t="s">
        <v>458</v>
      </c>
      <c r="E34" s="583" t="s">
        <v>457</v>
      </c>
      <c r="F34" s="583" t="s">
        <v>101</v>
      </c>
      <c r="G34" s="582" t="s">
        <v>80</v>
      </c>
      <c r="H34" s="583" t="s">
        <v>202</v>
      </c>
      <c r="I34" s="580"/>
      <c r="J34" s="580"/>
      <c r="K34" s="580"/>
      <c r="L34" s="580"/>
      <c r="M34" s="580"/>
      <c r="N34" s="580"/>
      <c r="O34" s="630"/>
      <c r="P34" s="606">
        <f t="shared" si="34"/>
        <v>0</v>
      </c>
      <c r="Q34" s="607"/>
      <c r="R34" s="607"/>
      <c r="S34" s="607"/>
      <c r="T34" s="607"/>
      <c r="U34" s="607"/>
      <c r="V34" s="607"/>
      <c r="W34" s="608"/>
      <c r="X34" s="606">
        <f t="shared" si="35"/>
        <v>0</v>
      </c>
      <c r="Y34" s="607"/>
      <c r="Z34" s="607"/>
      <c r="AA34" s="607"/>
      <c r="AB34" s="607"/>
      <c r="AC34" s="607"/>
      <c r="AD34" s="607"/>
      <c r="AE34" s="608"/>
      <c r="AF34" s="606">
        <f t="shared" si="36"/>
        <v>0</v>
      </c>
      <c r="AG34" s="607"/>
      <c r="AH34" s="607"/>
      <c r="AI34" s="607"/>
      <c r="AJ34" s="607"/>
      <c r="AK34" s="607"/>
      <c r="AL34" s="607"/>
      <c r="AM34" s="608"/>
      <c r="AN34" s="606">
        <f t="shared" si="31"/>
        <v>0</v>
      </c>
      <c r="AO34" s="621"/>
      <c r="AP34" s="621"/>
      <c r="AQ34" s="621"/>
      <c r="AR34" s="621"/>
      <c r="AS34" s="621"/>
      <c r="AT34" s="621"/>
      <c r="AU34" s="630">
        <v>0.48</v>
      </c>
      <c r="AV34" s="606">
        <v>0.48</v>
      </c>
      <c r="AW34" s="609">
        <v>0.4</v>
      </c>
      <c r="AX34" s="589">
        <f t="shared" si="33"/>
        <v>0.48</v>
      </c>
      <c r="AY34" s="610">
        <v>0.48</v>
      </c>
      <c r="AZ34" s="644">
        <f t="shared" si="8"/>
        <v>1.2</v>
      </c>
      <c r="BA34" s="592" t="s">
        <v>738</v>
      </c>
      <c r="BB34" s="624" t="s">
        <v>685</v>
      </c>
      <c r="BC34" s="593" t="s">
        <v>461</v>
      </c>
      <c r="BD34" s="624" t="s">
        <v>646</v>
      </c>
      <c r="BE34" s="593"/>
      <c r="BF34" s="593"/>
      <c r="BG34" s="593"/>
    </row>
    <row r="35" spans="1:59" ht="177" hidden="1" customHeight="1" x14ac:dyDescent="0.2">
      <c r="A35" s="580"/>
      <c r="B35" s="580" t="s">
        <v>105</v>
      </c>
      <c r="C35" s="655"/>
      <c r="D35" s="605" t="s">
        <v>459</v>
      </c>
      <c r="E35" s="583" t="s">
        <v>460</v>
      </c>
      <c r="F35" s="583"/>
      <c r="G35" s="583"/>
      <c r="H35" s="583"/>
      <c r="I35" s="580"/>
      <c r="J35" s="580"/>
      <c r="K35" s="580"/>
      <c r="L35" s="580"/>
      <c r="M35" s="580"/>
      <c r="N35" s="580"/>
      <c r="O35" s="630" t="s">
        <v>462</v>
      </c>
      <c r="P35" s="656" t="str">
        <f t="shared" si="34"/>
        <v>Toma de datos</v>
      </c>
      <c r="Q35" s="607"/>
      <c r="R35" s="607"/>
      <c r="S35" s="607"/>
      <c r="T35" s="607"/>
      <c r="U35" s="607"/>
      <c r="V35" s="607"/>
      <c r="W35" s="630">
        <f>(357-634)/634</f>
        <v>-0.43690851735015773</v>
      </c>
      <c r="X35" s="656">
        <f t="shared" si="35"/>
        <v>-0.43690851735015773</v>
      </c>
      <c r="Y35" s="607"/>
      <c r="Z35" s="607"/>
      <c r="AA35" s="607"/>
      <c r="AB35" s="607"/>
      <c r="AC35" s="607"/>
      <c r="AD35" s="607"/>
      <c r="AE35" s="608"/>
      <c r="AF35" s="606" t="s">
        <v>75</v>
      </c>
      <c r="AG35" s="607"/>
      <c r="AH35" s="607"/>
      <c r="AI35" s="607"/>
      <c r="AJ35" s="607"/>
      <c r="AK35" s="607"/>
      <c r="AL35" s="607"/>
      <c r="AM35" s="608"/>
      <c r="AN35" s="606" t="s">
        <v>75</v>
      </c>
      <c r="AO35" s="621"/>
      <c r="AP35" s="621"/>
      <c r="AQ35" s="621"/>
      <c r="AR35" s="621"/>
      <c r="AS35" s="621"/>
      <c r="AT35" s="621"/>
      <c r="AU35" s="630"/>
      <c r="AV35" s="606">
        <v>0</v>
      </c>
      <c r="AW35" s="609" t="s">
        <v>447</v>
      </c>
      <c r="AX35" s="589">
        <f>+X35</f>
        <v>-0.43690851735015773</v>
      </c>
      <c r="AY35" s="610">
        <v>0</v>
      </c>
      <c r="AZ35" s="644" t="str">
        <f t="shared" si="8"/>
        <v/>
      </c>
      <c r="BA35" s="592" t="s">
        <v>739</v>
      </c>
      <c r="BB35" s="624" t="s">
        <v>686</v>
      </c>
      <c r="BC35" s="593" t="s">
        <v>463</v>
      </c>
      <c r="BD35" s="624" t="s">
        <v>647</v>
      </c>
      <c r="BE35" s="593"/>
      <c r="BF35" s="593"/>
      <c r="BG35" s="593"/>
    </row>
    <row r="36" spans="1:59" ht="132.75" hidden="1" customHeight="1" x14ac:dyDescent="0.2">
      <c r="A36" s="580"/>
      <c r="B36" s="580" t="s">
        <v>105</v>
      </c>
      <c r="C36" s="655"/>
      <c r="D36" s="605" t="s">
        <v>30</v>
      </c>
      <c r="E36" s="583"/>
      <c r="F36" s="583" t="s">
        <v>101</v>
      </c>
      <c r="G36" s="583" t="s">
        <v>80</v>
      </c>
      <c r="H36" s="583" t="s">
        <v>201</v>
      </c>
      <c r="I36" s="580"/>
      <c r="J36" s="580"/>
      <c r="K36" s="580"/>
      <c r="L36" s="580"/>
      <c r="M36" s="580"/>
      <c r="N36" s="580"/>
      <c r="O36" s="630">
        <v>0</v>
      </c>
      <c r="P36" s="606">
        <f t="shared" si="34"/>
        <v>0</v>
      </c>
      <c r="Q36" s="607"/>
      <c r="R36" s="607"/>
      <c r="S36" s="607"/>
      <c r="T36" s="607"/>
      <c r="U36" s="607"/>
      <c r="V36" s="607"/>
      <c r="W36" s="608">
        <v>0</v>
      </c>
      <c r="X36" s="606">
        <f t="shared" si="35"/>
        <v>0</v>
      </c>
      <c r="Y36" s="607"/>
      <c r="Z36" s="607"/>
      <c r="AA36" s="607"/>
      <c r="AB36" s="607"/>
      <c r="AC36" s="607"/>
      <c r="AD36" s="607"/>
      <c r="AE36" s="608">
        <v>0</v>
      </c>
      <c r="AF36" s="606">
        <f t="shared" ref="AF36:AF37" si="37">+AE36</f>
        <v>0</v>
      </c>
      <c r="AG36" s="607"/>
      <c r="AH36" s="607"/>
      <c r="AI36" s="607"/>
      <c r="AJ36" s="607"/>
      <c r="AK36" s="607"/>
      <c r="AL36" s="607"/>
      <c r="AM36" s="608">
        <v>0.15</v>
      </c>
      <c r="AN36" s="606">
        <f t="shared" ref="AN36:AN38" si="38">+AM36</f>
        <v>0.15</v>
      </c>
      <c r="AO36" s="621"/>
      <c r="AP36" s="621"/>
      <c r="AQ36" s="621"/>
      <c r="AR36" s="621"/>
      <c r="AS36" s="621"/>
      <c r="AT36" s="621"/>
      <c r="AU36" s="630"/>
      <c r="AV36" s="606">
        <v>0</v>
      </c>
      <c r="AW36" s="588">
        <v>0.4</v>
      </c>
      <c r="AX36" s="589">
        <f>+AN36</f>
        <v>0.15</v>
      </c>
      <c r="AY36" s="610">
        <v>0.7</v>
      </c>
      <c r="AZ36" s="644">
        <f t="shared" si="8"/>
        <v>1.7499999999999998</v>
      </c>
      <c r="BA36" s="621" t="s">
        <v>495</v>
      </c>
      <c r="BB36" s="593" t="s">
        <v>687</v>
      </c>
      <c r="BC36" s="593" t="s">
        <v>740</v>
      </c>
      <c r="BD36" s="593"/>
      <c r="BE36" s="593"/>
      <c r="BF36" s="593"/>
      <c r="BG36" s="593"/>
    </row>
    <row r="37" spans="1:59" ht="169.5" hidden="1" customHeight="1" x14ac:dyDescent="0.2">
      <c r="A37" s="580"/>
      <c r="B37" s="580" t="s">
        <v>105</v>
      </c>
      <c r="C37" s="657"/>
      <c r="D37" s="605" t="s">
        <v>20</v>
      </c>
      <c r="E37" s="583"/>
      <c r="F37" s="583" t="s">
        <v>101</v>
      </c>
      <c r="G37" s="583" t="s">
        <v>80</v>
      </c>
      <c r="H37" s="583" t="s">
        <v>202</v>
      </c>
      <c r="I37" s="580"/>
      <c r="J37" s="580"/>
      <c r="K37" s="580"/>
      <c r="L37" s="580"/>
      <c r="M37" s="580"/>
      <c r="N37" s="580"/>
      <c r="O37" s="630">
        <v>0</v>
      </c>
      <c r="P37" s="606">
        <f t="shared" si="34"/>
        <v>0</v>
      </c>
      <c r="Q37" s="607"/>
      <c r="R37" s="607"/>
      <c r="S37" s="607"/>
      <c r="T37" s="607"/>
      <c r="U37" s="607"/>
      <c r="V37" s="607"/>
      <c r="W37" s="608">
        <v>1</v>
      </c>
      <c r="X37" s="606">
        <f t="shared" si="35"/>
        <v>1</v>
      </c>
      <c r="Y37" s="607"/>
      <c r="Z37" s="607"/>
      <c r="AA37" s="607"/>
      <c r="AB37" s="607"/>
      <c r="AC37" s="607"/>
      <c r="AD37" s="607"/>
      <c r="AE37" s="608">
        <v>1</v>
      </c>
      <c r="AF37" s="606">
        <f t="shared" si="37"/>
        <v>1</v>
      </c>
      <c r="AG37" s="607"/>
      <c r="AH37" s="607"/>
      <c r="AI37" s="607"/>
      <c r="AJ37" s="607"/>
      <c r="AK37" s="607"/>
      <c r="AL37" s="607"/>
      <c r="AM37" s="608">
        <v>1</v>
      </c>
      <c r="AN37" s="606">
        <f t="shared" si="38"/>
        <v>1</v>
      </c>
      <c r="AO37" s="607"/>
      <c r="AP37" s="607"/>
      <c r="AQ37" s="607"/>
      <c r="AR37" s="607"/>
      <c r="AS37" s="607"/>
      <c r="AT37" s="607"/>
      <c r="AU37" s="608">
        <v>1</v>
      </c>
      <c r="AV37" s="606">
        <f t="shared" ref="AV37:AV40" si="39">+AU37</f>
        <v>1</v>
      </c>
      <c r="AW37" s="588">
        <v>0.4</v>
      </c>
      <c r="AX37" s="589">
        <f t="shared" ref="AX37:AX40" si="40">+AV37</f>
        <v>1</v>
      </c>
      <c r="AY37" s="610"/>
      <c r="AZ37" s="644">
        <f t="shared" si="8"/>
        <v>0</v>
      </c>
      <c r="BA37" s="592" t="s">
        <v>496</v>
      </c>
      <c r="BB37" s="658"/>
      <c r="BC37" s="593" t="s">
        <v>497</v>
      </c>
      <c r="BD37" s="593"/>
      <c r="BE37" s="593"/>
      <c r="BF37" s="593"/>
      <c r="BG37" s="593"/>
    </row>
    <row r="38" spans="1:59" ht="158.25" hidden="1" customHeight="1" x14ac:dyDescent="0.2">
      <c r="A38" s="580"/>
      <c r="B38" s="580" t="s">
        <v>105</v>
      </c>
      <c r="C38" s="657"/>
      <c r="D38" s="605" t="s">
        <v>468</v>
      </c>
      <c r="E38" s="583" t="s">
        <v>467</v>
      </c>
      <c r="F38" s="583" t="s">
        <v>101</v>
      </c>
      <c r="G38" s="583" t="s">
        <v>80</v>
      </c>
      <c r="H38" s="583" t="s">
        <v>201</v>
      </c>
      <c r="I38" s="580"/>
      <c r="J38" s="580"/>
      <c r="K38" s="580"/>
      <c r="L38" s="580"/>
      <c r="M38" s="580"/>
      <c r="N38" s="580"/>
      <c r="O38" s="630"/>
      <c r="P38" s="606">
        <v>0</v>
      </c>
      <c r="Q38" s="606"/>
      <c r="R38" s="606"/>
      <c r="S38" s="606"/>
      <c r="T38" s="606"/>
      <c r="U38" s="606"/>
      <c r="V38" s="606"/>
      <c r="W38" s="606"/>
      <c r="X38" s="606">
        <v>0</v>
      </c>
      <c r="Y38" s="606"/>
      <c r="Z38" s="606"/>
      <c r="AA38" s="606"/>
      <c r="AB38" s="606"/>
      <c r="AC38" s="606"/>
      <c r="AD38" s="606"/>
      <c r="AE38" s="606"/>
      <c r="AF38" s="606">
        <v>0</v>
      </c>
      <c r="AG38" s="606"/>
      <c r="AH38" s="606"/>
      <c r="AI38" s="606"/>
      <c r="AJ38" s="606"/>
      <c r="AK38" s="606"/>
      <c r="AL38" s="606"/>
      <c r="AM38" s="608">
        <f>1/23</f>
        <v>4.3478260869565216E-2</v>
      </c>
      <c r="AN38" s="606">
        <f t="shared" si="38"/>
        <v>4.3478260869565216E-2</v>
      </c>
      <c r="AO38" s="613"/>
      <c r="AP38" s="613"/>
      <c r="AQ38" s="613"/>
      <c r="AR38" s="613"/>
      <c r="AS38" s="613"/>
      <c r="AT38" s="613"/>
      <c r="AU38" s="608">
        <f>2/23</f>
        <v>8.6956521739130432E-2</v>
      </c>
      <c r="AV38" s="606">
        <f t="shared" si="39"/>
        <v>8.6956521739130432E-2</v>
      </c>
      <c r="AW38" s="588">
        <v>0.4</v>
      </c>
      <c r="AX38" s="589">
        <f t="shared" si="40"/>
        <v>8.6956521739130432E-2</v>
      </c>
      <c r="AY38" s="618" t="s">
        <v>714</v>
      </c>
      <c r="AZ38" s="644" t="str">
        <f t="shared" si="8"/>
        <v/>
      </c>
      <c r="BA38" s="592" t="s">
        <v>469</v>
      </c>
      <c r="BB38" s="624" t="s">
        <v>688</v>
      </c>
      <c r="BC38" s="593" t="s">
        <v>741</v>
      </c>
      <c r="BD38" s="624" t="s">
        <v>648</v>
      </c>
      <c r="BE38" s="593"/>
      <c r="BF38" s="593"/>
      <c r="BG38" s="593"/>
    </row>
    <row r="39" spans="1:59" ht="151.5" hidden="1" customHeight="1" x14ac:dyDescent="0.2">
      <c r="A39" s="580"/>
      <c r="B39" s="580" t="s">
        <v>98</v>
      </c>
      <c r="C39" s="583" t="s">
        <v>39</v>
      </c>
      <c r="D39" s="605" t="s">
        <v>40</v>
      </c>
      <c r="E39" s="583"/>
      <c r="F39" s="583" t="s">
        <v>101</v>
      </c>
      <c r="G39" s="583" t="s">
        <v>80</v>
      </c>
      <c r="H39" s="583" t="s">
        <v>201</v>
      </c>
      <c r="I39" s="580">
        <v>0</v>
      </c>
      <c r="J39" s="580">
        <v>0</v>
      </c>
      <c r="K39" s="580">
        <v>0</v>
      </c>
      <c r="L39" s="580">
        <v>0</v>
      </c>
      <c r="M39" s="580">
        <v>0</v>
      </c>
      <c r="N39" s="580">
        <v>0</v>
      </c>
      <c r="O39" s="630">
        <v>0</v>
      </c>
      <c r="P39" s="606">
        <f t="shared" ref="P39:P49" si="41">+O39</f>
        <v>0</v>
      </c>
      <c r="Q39" s="614">
        <v>0</v>
      </c>
      <c r="R39" s="614">
        <v>0</v>
      </c>
      <c r="S39" s="614">
        <v>0</v>
      </c>
      <c r="T39" s="614">
        <v>0</v>
      </c>
      <c r="U39" s="614">
        <v>0</v>
      </c>
      <c r="V39" s="614">
        <v>0</v>
      </c>
      <c r="W39" s="608">
        <v>0</v>
      </c>
      <c r="X39" s="606">
        <f t="shared" ref="X39:X49" si="42">+W39</f>
        <v>0</v>
      </c>
      <c r="Y39" s="614">
        <v>0</v>
      </c>
      <c r="Z39" s="614">
        <v>0</v>
      </c>
      <c r="AA39" s="614">
        <v>0</v>
      </c>
      <c r="AB39" s="614">
        <v>0</v>
      </c>
      <c r="AC39" s="614">
        <v>0</v>
      </c>
      <c r="AD39" s="614">
        <v>0</v>
      </c>
      <c r="AE39" s="608">
        <v>0</v>
      </c>
      <c r="AF39" s="606">
        <f t="shared" ref="AF39:AF49" si="43">+AE39</f>
        <v>0</v>
      </c>
      <c r="AG39" s="614">
        <v>0</v>
      </c>
      <c r="AH39" s="614">
        <v>0</v>
      </c>
      <c r="AI39" s="614">
        <v>0</v>
      </c>
      <c r="AJ39" s="614">
        <v>0</v>
      </c>
      <c r="AK39" s="614">
        <v>0</v>
      </c>
      <c r="AL39" s="614">
        <v>0</v>
      </c>
      <c r="AM39" s="659">
        <v>0</v>
      </c>
      <c r="AN39" s="606">
        <f>+AL39</f>
        <v>0</v>
      </c>
      <c r="AO39" s="614"/>
      <c r="AP39" s="614"/>
      <c r="AQ39" s="614"/>
      <c r="AR39" s="614"/>
      <c r="AS39" s="614"/>
      <c r="AT39" s="614"/>
      <c r="AU39" s="659">
        <v>0</v>
      </c>
      <c r="AV39" s="606">
        <f t="shared" si="39"/>
        <v>0</v>
      </c>
      <c r="AW39" s="588">
        <v>0.2</v>
      </c>
      <c r="AX39" s="660">
        <f t="shared" si="40"/>
        <v>0</v>
      </c>
      <c r="AY39" s="610"/>
      <c r="AZ39" s="644">
        <f t="shared" si="8"/>
        <v>0</v>
      </c>
      <c r="BA39" s="621" t="s">
        <v>742</v>
      </c>
      <c r="BB39" s="658"/>
      <c r="BC39" s="593" t="s">
        <v>743</v>
      </c>
      <c r="BD39" s="593"/>
      <c r="BE39" s="593"/>
      <c r="BF39" s="593"/>
      <c r="BG39" s="593"/>
    </row>
    <row r="40" spans="1:59" ht="106.5" hidden="1" customHeight="1" x14ac:dyDescent="0.2">
      <c r="A40" s="580"/>
      <c r="B40" s="580" t="s">
        <v>105</v>
      </c>
      <c r="C40" s="583" t="s">
        <v>21</v>
      </c>
      <c r="D40" s="605" t="s">
        <v>83</v>
      </c>
      <c r="E40" s="583"/>
      <c r="F40" s="583" t="s">
        <v>101</v>
      </c>
      <c r="G40" s="583" t="s">
        <v>84</v>
      </c>
      <c r="H40" s="583" t="s">
        <v>202</v>
      </c>
      <c r="I40" s="580"/>
      <c r="J40" s="580"/>
      <c r="K40" s="580"/>
      <c r="L40" s="580"/>
      <c r="M40" s="580"/>
      <c r="N40" s="580"/>
      <c r="O40" s="630">
        <v>0</v>
      </c>
      <c r="P40" s="606">
        <f t="shared" si="41"/>
        <v>0</v>
      </c>
      <c r="Q40" s="607"/>
      <c r="R40" s="607"/>
      <c r="S40" s="607"/>
      <c r="T40" s="607"/>
      <c r="U40" s="607"/>
      <c r="V40" s="607"/>
      <c r="W40" s="608">
        <v>0</v>
      </c>
      <c r="X40" s="606">
        <f t="shared" si="42"/>
        <v>0</v>
      </c>
      <c r="Y40" s="607"/>
      <c r="Z40" s="607"/>
      <c r="AA40" s="607"/>
      <c r="AB40" s="607"/>
      <c r="AC40" s="607"/>
      <c r="AD40" s="607"/>
      <c r="AE40" s="608">
        <v>0</v>
      </c>
      <c r="AF40" s="606">
        <f t="shared" si="43"/>
        <v>0</v>
      </c>
      <c r="AG40" s="607"/>
      <c r="AH40" s="607"/>
      <c r="AI40" s="607"/>
      <c r="AJ40" s="607"/>
      <c r="AK40" s="607"/>
      <c r="AL40" s="607"/>
      <c r="AM40" s="608">
        <v>0.47</v>
      </c>
      <c r="AN40" s="606">
        <f t="shared" ref="AN40:AN49" si="44">+AM40</f>
        <v>0.47</v>
      </c>
      <c r="AO40" s="607"/>
      <c r="AP40" s="607"/>
      <c r="AQ40" s="607"/>
      <c r="AR40" s="607"/>
      <c r="AS40" s="607"/>
      <c r="AT40" s="607"/>
      <c r="AU40" s="608">
        <v>0.46700000000000003</v>
      </c>
      <c r="AV40" s="606">
        <f t="shared" si="39"/>
        <v>0.46700000000000003</v>
      </c>
      <c r="AW40" s="609">
        <v>1</v>
      </c>
      <c r="AX40" s="660">
        <f t="shared" si="40"/>
        <v>0.46700000000000003</v>
      </c>
      <c r="AY40" s="610">
        <v>0.89</v>
      </c>
      <c r="AZ40" s="644">
        <f t="shared" si="8"/>
        <v>0.89</v>
      </c>
      <c r="BA40" s="621" t="s">
        <v>744</v>
      </c>
      <c r="BB40" s="624" t="s">
        <v>689</v>
      </c>
      <c r="BC40" s="593" t="s">
        <v>745</v>
      </c>
      <c r="BD40" s="624" t="s">
        <v>649</v>
      </c>
      <c r="BE40" s="593"/>
      <c r="BF40" s="593"/>
      <c r="BG40" s="593"/>
    </row>
    <row r="41" spans="1:59" ht="112.5" hidden="1" customHeight="1" x14ac:dyDescent="0.2">
      <c r="A41" s="580"/>
      <c r="B41" s="580" t="s">
        <v>109</v>
      </c>
      <c r="C41" s="583" t="s">
        <v>29</v>
      </c>
      <c r="D41" s="582" t="s">
        <v>64</v>
      </c>
      <c r="E41" s="583" t="s">
        <v>498</v>
      </c>
      <c r="F41" s="583" t="s">
        <v>101</v>
      </c>
      <c r="G41" s="583" t="s">
        <v>80</v>
      </c>
      <c r="H41" s="583" t="s">
        <v>201</v>
      </c>
      <c r="I41" s="580"/>
      <c r="J41" s="580"/>
      <c r="K41" s="580"/>
      <c r="L41" s="580"/>
      <c r="M41" s="580"/>
      <c r="N41" s="580"/>
      <c r="O41" s="630">
        <v>0.7</v>
      </c>
      <c r="P41" s="606">
        <f t="shared" si="41"/>
        <v>0.7</v>
      </c>
      <c r="Q41" s="607"/>
      <c r="R41" s="607"/>
      <c r="S41" s="607"/>
      <c r="T41" s="607"/>
      <c r="U41" s="607"/>
      <c r="V41" s="607"/>
      <c r="W41" s="608">
        <v>0.73576923076923073</v>
      </c>
      <c r="X41" s="606">
        <f t="shared" si="42"/>
        <v>0.73576923076923073</v>
      </c>
      <c r="Y41" s="607"/>
      <c r="Z41" s="607"/>
      <c r="AA41" s="607"/>
      <c r="AB41" s="607"/>
      <c r="AC41" s="607"/>
      <c r="AD41" s="607"/>
      <c r="AE41" s="608">
        <v>0.73576923076923073</v>
      </c>
      <c r="AF41" s="606">
        <f t="shared" si="43"/>
        <v>0.73576923076923073</v>
      </c>
      <c r="AG41" s="621"/>
      <c r="AH41" s="621"/>
      <c r="AI41" s="621"/>
      <c r="AJ41" s="621"/>
      <c r="AK41" s="621"/>
      <c r="AL41" s="621"/>
      <c r="AM41" s="630">
        <v>0.74015384615384616</v>
      </c>
      <c r="AN41" s="631">
        <f t="shared" si="44"/>
        <v>0.74015384615384616</v>
      </c>
      <c r="AO41" s="621"/>
      <c r="AP41" s="621"/>
      <c r="AQ41" s="621"/>
      <c r="AR41" s="621"/>
      <c r="AS41" s="621"/>
      <c r="AT41" s="621"/>
      <c r="AU41" s="630"/>
      <c r="AV41" s="606">
        <v>0</v>
      </c>
      <c r="AW41" s="588">
        <v>1</v>
      </c>
      <c r="AX41" s="589">
        <f>+AN41</f>
        <v>0.74015384615384616</v>
      </c>
      <c r="AY41" s="590">
        <v>0.74</v>
      </c>
      <c r="AZ41" s="644">
        <f t="shared" si="8"/>
        <v>0.74</v>
      </c>
      <c r="BA41" s="661" t="s">
        <v>746</v>
      </c>
      <c r="BB41" s="662" t="s">
        <v>690</v>
      </c>
      <c r="BC41" s="593" t="s">
        <v>500</v>
      </c>
      <c r="BD41" s="593" t="s">
        <v>650</v>
      </c>
      <c r="BE41" s="593"/>
      <c r="BF41" s="593"/>
      <c r="BG41" s="593"/>
    </row>
    <row r="42" spans="1:59" ht="153.75" hidden="1" customHeight="1" x14ac:dyDescent="0.2">
      <c r="A42" s="580"/>
      <c r="B42" s="580" t="s">
        <v>109</v>
      </c>
      <c r="C42" s="583"/>
      <c r="D42" s="605" t="s">
        <v>65</v>
      </c>
      <c r="E42" s="583"/>
      <c r="F42" s="583" t="s">
        <v>101</v>
      </c>
      <c r="G42" s="583" t="s">
        <v>82</v>
      </c>
      <c r="H42" s="582" t="s">
        <v>209</v>
      </c>
      <c r="I42" s="580"/>
      <c r="J42" s="580"/>
      <c r="K42" s="580"/>
      <c r="L42" s="580"/>
      <c r="M42" s="580"/>
      <c r="N42" s="580"/>
      <c r="O42" s="630">
        <v>0.873</v>
      </c>
      <c r="P42" s="606">
        <f t="shared" si="41"/>
        <v>0.873</v>
      </c>
      <c r="Q42" s="607"/>
      <c r="R42" s="607"/>
      <c r="S42" s="607"/>
      <c r="T42" s="607"/>
      <c r="U42" s="607"/>
      <c r="V42" s="607"/>
      <c r="W42" s="608">
        <v>1.0994046619207594</v>
      </c>
      <c r="X42" s="606">
        <f t="shared" si="42"/>
        <v>1.0994046619207594</v>
      </c>
      <c r="Y42" s="607"/>
      <c r="Z42" s="607"/>
      <c r="AA42" s="607"/>
      <c r="AB42" s="607"/>
      <c r="AC42" s="607"/>
      <c r="AD42" s="607"/>
      <c r="AE42" s="608">
        <v>0.56399999999999995</v>
      </c>
      <c r="AF42" s="606">
        <f t="shared" si="43"/>
        <v>0.56399999999999995</v>
      </c>
      <c r="AG42" s="607"/>
      <c r="AH42" s="607"/>
      <c r="AI42" s="607"/>
      <c r="AJ42" s="607"/>
      <c r="AK42" s="607"/>
      <c r="AL42" s="607"/>
      <c r="AM42" s="608">
        <v>0.87518197851531176</v>
      </c>
      <c r="AN42" s="606">
        <f t="shared" si="44"/>
        <v>0.87518197851531176</v>
      </c>
      <c r="AO42" s="607"/>
      <c r="AP42" s="607"/>
      <c r="AQ42" s="607"/>
      <c r="AR42" s="607"/>
      <c r="AS42" s="607"/>
      <c r="AT42" s="607"/>
      <c r="AU42" s="608">
        <v>0.31</v>
      </c>
      <c r="AV42" s="631">
        <f t="shared" ref="AV42:AV44" si="45">+AU42</f>
        <v>0.31</v>
      </c>
      <c r="AW42" s="588">
        <v>1</v>
      </c>
      <c r="AX42" s="663">
        <f t="shared" ref="AX42:AX44" si="46">+AV42</f>
        <v>0.31</v>
      </c>
      <c r="AY42" s="590">
        <v>1.1000000000000001</v>
      </c>
      <c r="AZ42" s="644">
        <f t="shared" si="8"/>
        <v>1.1000000000000001</v>
      </c>
      <c r="BA42" s="664" t="s">
        <v>499</v>
      </c>
      <c r="BB42" s="665" t="s">
        <v>691</v>
      </c>
      <c r="BC42" s="593" t="s">
        <v>747</v>
      </c>
      <c r="BD42" s="593" t="s">
        <v>651</v>
      </c>
      <c r="BE42" s="593"/>
      <c r="BF42" s="593"/>
      <c r="BG42" s="593"/>
    </row>
    <row r="43" spans="1:59" ht="138" hidden="1" customHeight="1" x14ac:dyDescent="0.2">
      <c r="A43" s="580"/>
      <c r="B43" s="580" t="s">
        <v>109</v>
      </c>
      <c r="C43" s="583"/>
      <c r="D43" s="605" t="s">
        <v>32</v>
      </c>
      <c r="E43" s="583"/>
      <c r="F43" s="583" t="s">
        <v>101</v>
      </c>
      <c r="G43" s="583" t="s">
        <v>82</v>
      </c>
      <c r="H43" s="582" t="s">
        <v>209</v>
      </c>
      <c r="I43" s="580"/>
      <c r="J43" s="580"/>
      <c r="K43" s="580"/>
      <c r="L43" s="580"/>
      <c r="M43" s="580"/>
      <c r="N43" s="580"/>
      <c r="O43" s="630">
        <v>0.313</v>
      </c>
      <c r="P43" s="606">
        <f t="shared" si="41"/>
        <v>0.313</v>
      </c>
      <c r="Q43" s="621"/>
      <c r="R43" s="621"/>
      <c r="S43" s="621"/>
      <c r="T43" s="621"/>
      <c r="U43" s="621"/>
      <c r="V43" s="621"/>
      <c r="W43" s="630">
        <v>0.63876543209876546</v>
      </c>
      <c r="X43" s="606">
        <f t="shared" si="42"/>
        <v>0.63876543209876546</v>
      </c>
      <c r="Y43" s="621"/>
      <c r="Z43" s="621"/>
      <c r="AA43" s="621"/>
      <c r="AB43" s="621"/>
      <c r="AC43" s="621"/>
      <c r="AD43" s="621"/>
      <c r="AE43" s="630">
        <v>0.4219753086419753</v>
      </c>
      <c r="AF43" s="606">
        <f t="shared" si="43"/>
        <v>0.4219753086419753</v>
      </c>
      <c r="AG43" s="621"/>
      <c r="AH43" s="621"/>
      <c r="AI43" s="621"/>
      <c r="AJ43" s="621"/>
      <c r="AK43" s="621"/>
      <c r="AL43" s="621"/>
      <c r="AM43" s="630">
        <v>0.83237528463278332</v>
      </c>
      <c r="AN43" s="606">
        <f t="shared" si="44"/>
        <v>0.83237528463278332</v>
      </c>
      <c r="AO43" s="621"/>
      <c r="AP43" s="621"/>
      <c r="AQ43" s="621"/>
      <c r="AR43" s="621"/>
      <c r="AS43" s="621"/>
      <c r="AT43" s="621"/>
      <c r="AU43" s="630">
        <v>0.19</v>
      </c>
      <c r="AV43" s="631">
        <f t="shared" si="45"/>
        <v>0.19</v>
      </c>
      <c r="AW43" s="588">
        <v>1</v>
      </c>
      <c r="AX43" s="666">
        <f t="shared" si="46"/>
        <v>0.19</v>
      </c>
      <c r="AY43" s="590">
        <v>1.01</v>
      </c>
      <c r="AZ43" s="644">
        <f t="shared" si="8"/>
        <v>1.01</v>
      </c>
      <c r="BA43" s="667" t="s">
        <v>748</v>
      </c>
      <c r="BB43" s="665" t="s">
        <v>692</v>
      </c>
      <c r="BC43" s="593" t="s">
        <v>749</v>
      </c>
      <c r="BD43" s="593" t="s">
        <v>652</v>
      </c>
      <c r="BE43" s="593"/>
      <c r="BF43" s="593"/>
      <c r="BG43" s="593"/>
    </row>
    <row r="44" spans="1:59" ht="142.5" hidden="1" customHeight="1" x14ac:dyDescent="0.2">
      <c r="A44" s="580"/>
      <c r="B44" s="580" t="s">
        <v>110</v>
      </c>
      <c r="C44" s="583" t="s">
        <v>22</v>
      </c>
      <c r="D44" s="582" t="s">
        <v>23</v>
      </c>
      <c r="E44" s="583"/>
      <c r="F44" s="583" t="s">
        <v>101</v>
      </c>
      <c r="G44" s="583" t="s">
        <v>82</v>
      </c>
      <c r="H44" s="583" t="s">
        <v>202</v>
      </c>
      <c r="I44" s="580"/>
      <c r="J44" s="580"/>
      <c r="K44" s="580"/>
      <c r="L44" s="580"/>
      <c r="M44" s="580"/>
      <c r="N44" s="580"/>
      <c r="O44" s="630">
        <v>0.25</v>
      </c>
      <c r="P44" s="606">
        <f t="shared" si="41"/>
        <v>0.25</v>
      </c>
      <c r="Q44" s="607"/>
      <c r="R44" s="607"/>
      <c r="S44" s="607"/>
      <c r="T44" s="607"/>
      <c r="U44" s="607"/>
      <c r="V44" s="607"/>
      <c r="W44" s="608">
        <v>0.54530000000000001</v>
      </c>
      <c r="X44" s="606">
        <f t="shared" si="42"/>
        <v>0.54530000000000001</v>
      </c>
      <c r="Y44" s="607"/>
      <c r="Z44" s="607"/>
      <c r="AA44" s="607"/>
      <c r="AB44" s="607"/>
      <c r="AC44" s="607"/>
      <c r="AD44" s="607"/>
      <c r="AE44" s="608">
        <v>0.57599999999999996</v>
      </c>
      <c r="AF44" s="606">
        <f t="shared" si="43"/>
        <v>0.57599999999999996</v>
      </c>
      <c r="AG44" s="607"/>
      <c r="AH44" s="607"/>
      <c r="AI44" s="607"/>
      <c r="AJ44" s="607"/>
      <c r="AK44" s="607"/>
      <c r="AL44" s="607"/>
      <c r="AM44" s="608" t="str">
        <f>+'[11]meta 3431'!I26</f>
        <v>88.42%</v>
      </c>
      <c r="AN44" s="606" t="str">
        <f t="shared" si="44"/>
        <v>88.42%</v>
      </c>
      <c r="AO44" s="621"/>
      <c r="AP44" s="621"/>
      <c r="AQ44" s="621"/>
      <c r="AR44" s="621"/>
      <c r="AS44" s="621"/>
      <c r="AT44" s="621"/>
      <c r="AU44" s="630" t="str">
        <f>+'[11]meta 3431'!J26</f>
        <v>59.91%</v>
      </c>
      <c r="AV44" s="606" t="str">
        <f t="shared" si="45"/>
        <v>59.91%</v>
      </c>
      <c r="AW44" s="609">
        <v>1</v>
      </c>
      <c r="AX44" s="668" t="str">
        <f t="shared" si="46"/>
        <v>59.91%</v>
      </c>
      <c r="AY44" s="669">
        <v>0.94779999999999998</v>
      </c>
      <c r="AZ44" s="644">
        <f t="shared" si="8"/>
        <v>0.94779999999999998</v>
      </c>
      <c r="BA44" s="607" t="s">
        <v>464</v>
      </c>
      <c r="BB44" s="665" t="s">
        <v>693</v>
      </c>
      <c r="BC44" s="593" t="s">
        <v>511</v>
      </c>
      <c r="BD44" s="593" t="s">
        <v>653</v>
      </c>
      <c r="BE44" s="593"/>
      <c r="BF44" s="593"/>
      <c r="BG44" s="593"/>
    </row>
    <row r="45" spans="1:59" ht="82.5" hidden="1" customHeight="1" x14ac:dyDescent="0.2">
      <c r="A45" s="580"/>
      <c r="B45" s="580" t="s">
        <v>111</v>
      </c>
      <c r="C45" s="581" t="s">
        <v>24</v>
      </c>
      <c r="D45" s="582" t="s">
        <v>41</v>
      </c>
      <c r="E45" s="583"/>
      <c r="F45" s="583" t="s">
        <v>101</v>
      </c>
      <c r="G45" s="583" t="s">
        <v>82</v>
      </c>
      <c r="H45" s="583" t="s">
        <v>201</v>
      </c>
      <c r="I45" s="580"/>
      <c r="J45" s="580"/>
      <c r="K45" s="580"/>
      <c r="L45" s="580"/>
      <c r="M45" s="580"/>
      <c r="N45" s="580"/>
      <c r="O45" s="630">
        <v>9.1999999999999998E-2</v>
      </c>
      <c r="P45" s="606">
        <f t="shared" si="41"/>
        <v>9.1999999999999998E-2</v>
      </c>
      <c r="Q45" s="607"/>
      <c r="R45" s="607"/>
      <c r="S45" s="607"/>
      <c r="T45" s="607"/>
      <c r="U45" s="607"/>
      <c r="V45" s="607"/>
      <c r="W45" s="608">
        <v>0.24</v>
      </c>
      <c r="X45" s="606">
        <f t="shared" si="42"/>
        <v>0.24</v>
      </c>
      <c r="Y45" s="607"/>
      <c r="Z45" s="607"/>
      <c r="AA45" s="607"/>
      <c r="AB45" s="607"/>
      <c r="AC45" s="607"/>
      <c r="AD45" s="607"/>
      <c r="AE45" s="608">
        <v>0.25</v>
      </c>
      <c r="AF45" s="606">
        <f t="shared" si="43"/>
        <v>0.25</v>
      </c>
      <c r="AG45" s="607"/>
      <c r="AH45" s="607"/>
      <c r="AI45" s="607"/>
      <c r="AJ45" s="607"/>
      <c r="AK45" s="607"/>
      <c r="AL45" s="607"/>
      <c r="AM45" s="608">
        <v>0.26</v>
      </c>
      <c r="AN45" s="606">
        <f t="shared" si="44"/>
        <v>0.26</v>
      </c>
      <c r="AO45" s="621"/>
      <c r="AP45" s="621"/>
      <c r="AQ45" s="621"/>
      <c r="AR45" s="621"/>
      <c r="AS45" s="621"/>
      <c r="AT45" s="621"/>
      <c r="AU45" s="670">
        <v>0.38</v>
      </c>
      <c r="AV45" s="606">
        <v>0</v>
      </c>
      <c r="AW45" s="588">
        <v>0.3</v>
      </c>
      <c r="AX45" s="589">
        <f t="shared" ref="AX45:AX49" si="47">+AN45</f>
        <v>0.26</v>
      </c>
      <c r="AY45" s="633"/>
      <c r="AZ45" s="644">
        <f t="shared" si="8"/>
        <v>0</v>
      </c>
      <c r="BA45" s="642" t="s">
        <v>436</v>
      </c>
      <c r="BB45" s="671" t="s">
        <v>694</v>
      </c>
      <c r="BC45" s="593" t="s">
        <v>503</v>
      </c>
      <c r="BD45" s="593" t="s">
        <v>654</v>
      </c>
      <c r="BE45" s="593"/>
      <c r="BF45" s="593"/>
      <c r="BG45" s="593"/>
    </row>
    <row r="46" spans="1:59" ht="138.75" hidden="1" customHeight="1" x14ac:dyDescent="0.2">
      <c r="A46" s="580"/>
      <c r="B46" s="580" t="s">
        <v>111</v>
      </c>
      <c r="C46" s="594"/>
      <c r="D46" s="582" t="s">
        <v>26</v>
      </c>
      <c r="E46" s="583"/>
      <c r="F46" s="583" t="s">
        <v>101</v>
      </c>
      <c r="G46" s="583" t="s">
        <v>80</v>
      </c>
      <c r="H46" s="583" t="s">
        <v>202</v>
      </c>
      <c r="I46" s="580">
        <v>0</v>
      </c>
      <c r="J46" s="580">
        <v>0</v>
      </c>
      <c r="K46" s="580">
        <v>0</v>
      </c>
      <c r="L46" s="580">
        <v>0</v>
      </c>
      <c r="M46" s="580">
        <v>0</v>
      </c>
      <c r="N46" s="580">
        <v>0</v>
      </c>
      <c r="O46" s="601">
        <v>5</v>
      </c>
      <c r="P46" s="596">
        <f t="shared" si="41"/>
        <v>5</v>
      </c>
      <c r="Q46" s="586">
        <v>1</v>
      </c>
      <c r="R46" s="586">
        <v>1</v>
      </c>
      <c r="S46" s="586">
        <v>0</v>
      </c>
      <c r="T46" s="586">
        <v>1</v>
      </c>
      <c r="U46" s="586">
        <v>0</v>
      </c>
      <c r="V46" s="586">
        <v>0</v>
      </c>
      <c r="W46" s="595">
        <v>10</v>
      </c>
      <c r="X46" s="596">
        <f t="shared" si="42"/>
        <v>10</v>
      </c>
      <c r="Y46" s="586">
        <v>1</v>
      </c>
      <c r="Z46" s="586">
        <v>4</v>
      </c>
      <c r="AA46" s="586">
        <v>0</v>
      </c>
      <c r="AB46" s="586">
        <v>7</v>
      </c>
      <c r="AC46" s="586">
        <v>1</v>
      </c>
      <c r="AD46" s="586">
        <v>3</v>
      </c>
      <c r="AE46" s="595">
        <v>20</v>
      </c>
      <c r="AF46" s="596">
        <f t="shared" si="43"/>
        <v>20</v>
      </c>
      <c r="AG46" s="586">
        <v>2</v>
      </c>
      <c r="AH46" s="586">
        <v>6</v>
      </c>
      <c r="AI46" s="586">
        <v>1</v>
      </c>
      <c r="AJ46" s="586">
        <v>7</v>
      </c>
      <c r="AK46" s="586">
        <v>1</v>
      </c>
      <c r="AL46" s="586">
        <v>3</v>
      </c>
      <c r="AM46" s="595">
        <v>21</v>
      </c>
      <c r="AN46" s="596">
        <f t="shared" si="44"/>
        <v>21</v>
      </c>
      <c r="AO46" s="586"/>
      <c r="AP46" s="586"/>
      <c r="AQ46" s="586"/>
      <c r="AR46" s="586"/>
      <c r="AS46" s="586"/>
      <c r="AT46" s="586"/>
      <c r="AU46" s="672" t="s">
        <v>75</v>
      </c>
      <c r="AV46" s="631" t="str">
        <f>+AU46</f>
        <v>?</v>
      </c>
      <c r="AW46" s="597">
        <v>14</v>
      </c>
      <c r="AX46" s="589">
        <f t="shared" si="47"/>
        <v>21</v>
      </c>
      <c r="AY46" s="599"/>
      <c r="AZ46" s="644">
        <f t="shared" si="8"/>
        <v>0</v>
      </c>
      <c r="BA46" s="580" t="s">
        <v>750</v>
      </c>
      <c r="BB46" s="593"/>
      <c r="BC46" s="593" t="s">
        <v>502</v>
      </c>
      <c r="BD46" s="673" t="s">
        <v>655</v>
      </c>
      <c r="BE46" s="593"/>
      <c r="BF46" s="593"/>
      <c r="BG46" s="593"/>
    </row>
    <row r="47" spans="1:59" ht="124.5" hidden="1" customHeight="1" x14ac:dyDescent="0.2">
      <c r="A47" s="580"/>
      <c r="B47" s="580" t="s">
        <v>111</v>
      </c>
      <c r="C47" s="600"/>
      <c r="D47" s="582" t="s">
        <v>25</v>
      </c>
      <c r="E47" s="583" t="s">
        <v>501</v>
      </c>
      <c r="F47" s="583" t="s">
        <v>101</v>
      </c>
      <c r="G47" s="583" t="s">
        <v>198</v>
      </c>
      <c r="H47" s="583" t="s">
        <v>201</v>
      </c>
      <c r="I47" s="580"/>
      <c r="J47" s="580"/>
      <c r="K47" s="580"/>
      <c r="L47" s="580"/>
      <c r="M47" s="580"/>
      <c r="N47" s="580"/>
      <c r="O47" s="630">
        <v>0.03</v>
      </c>
      <c r="P47" s="631">
        <f t="shared" si="41"/>
        <v>0.03</v>
      </c>
      <c r="Q47" s="642"/>
      <c r="R47" s="642"/>
      <c r="S47" s="642"/>
      <c r="T47" s="642"/>
      <c r="U47" s="642"/>
      <c r="V47" s="642"/>
      <c r="W47" s="584">
        <v>0.3</v>
      </c>
      <c r="X47" s="631">
        <f t="shared" si="42"/>
        <v>0.3</v>
      </c>
      <c r="Y47" s="642"/>
      <c r="Z47" s="642"/>
      <c r="AA47" s="642"/>
      <c r="AB47" s="642"/>
      <c r="AC47" s="642"/>
      <c r="AD47" s="642"/>
      <c r="AE47" s="584">
        <v>0.5</v>
      </c>
      <c r="AF47" s="631">
        <f t="shared" si="43"/>
        <v>0.5</v>
      </c>
      <c r="AG47" s="642"/>
      <c r="AH47" s="642"/>
      <c r="AI47" s="642"/>
      <c r="AJ47" s="642"/>
      <c r="AK47" s="642"/>
      <c r="AL47" s="642"/>
      <c r="AM47" s="584">
        <v>0.96</v>
      </c>
      <c r="AN47" s="631">
        <f t="shared" si="44"/>
        <v>0.96</v>
      </c>
      <c r="AO47" s="621"/>
      <c r="AP47" s="621"/>
      <c r="AQ47" s="621"/>
      <c r="AR47" s="621"/>
      <c r="AS47" s="621"/>
      <c r="AT47" s="621"/>
      <c r="AU47" s="670">
        <v>1</v>
      </c>
      <c r="AV47" s="606">
        <v>0</v>
      </c>
      <c r="AW47" s="588">
        <v>0.5</v>
      </c>
      <c r="AX47" s="589">
        <f t="shared" si="47"/>
        <v>0.96</v>
      </c>
      <c r="AY47" s="674"/>
      <c r="AZ47" s="644">
        <f t="shared" si="8"/>
        <v>0</v>
      </c>
      <c r="BA47" s="586" t="s">
        <v>437</v>
      </c>
      <c r="BB47" s="662" t="s">
        <v>695</v>
      </c>
      <c r="BC47" s="593" t="s">
        <v>504</v>
      </c>
      <c r="BD47" s="675" t="s">
        <v>656</v>
      </c>
      <c r="BE47" s="593"/>
      <c r="BF47" s="593"/>
      <c r="BG47" s="593"/>
    </row>
    <row r="48" spans="1:59" ht="93" hidden="1" customHeight="1" x14ac:dyDescent="0.2">
      <c r="A48" s="580"/>
      <c r="B48" s="580" t="s">
        <v>103</v>
      </c>
      <c r="C48" s="581" t="s">
        <v>24</v>
      </c>
      <c r="D48" s="582" t="s">
        <v>66</v>
      </c>
      <c r="E48" s="583"/>
      <c r="F48" s="583" t="s">
        <v>101</v>
      </c>
      <c r="G48" s="583" t="s">
        <v>81</v>
      </c>
      <c r="H48" s="583" t="s">
        <v>202</v>
      </c>
      <c r="I48" s="580"/>
      <c r="J48" s="580"/>
      <c r="K48" s="580"/>
      <c r="L48" s="580"/>
      <c r="M48" s="580"/>
      <c r="N48" s="580"/>
      <c r="O48" s="601">
        <v>4</v>
      </c>
      <c r="P48" s="602">
        <f t="shared" si="41"/>
        <v>4</v>
      </c>
      <c r="Q48" s="580"/>
      <c r="R48" s="580"/>
      <c r="S48" s="580"/>
      <c r="T48" s="580"/>
      <c r="U48" s="580"/>
      <c r="V48" s="580"/>
      <c r="W48" s="601">
        <v>4</v>
      </c>
      <c r="X48" s="602">
        <f t="shared" si="42"/>
        <v>4</v>
      </c>
      <c r="Y48" s="580"/>
      <c r="Z48" s="580"/>
      <c r="AA48" s="580"/>
      <c r="AB48" s="580"/>
      <c r="AC48" s="580"/>
      <c r="AD48" s="580"/>
      <c r="AE48" s="601">
        <v>4</v>
      </c>
      <c r="AF48" s="602">
        <f t="shared" si="43"/>
        <v>4</v>
      </c>
      <c r="AG48" s="580"/>
      <c r="AH48" s="580"/>
      <c r="AI48" s="580"/>
      <c r="AJ48" s="580"/>
      <c r="AK48" s="580"/>
      <c r="AL48" s="580"/>
      <c r="AM48" s="601">
        <v>32</v>
      </c>
      <c r="AN48" s="602">
        <f t="shared" si="44"/>
        <v>32</v>
      </c>
      <c r="AO48" s="580"/>
      <c r="AP48" s="580"/>
      <c r="AQ48" s="580"/>
      <c r="AR48" s="580"/>
      <c r="AS48" s="580"/>
      <c r="AT48" s="580"/>
      <c r="AU48" s="601"/>
      <c r="AV48" s="631">
        <f>+AU48</f>
        <v>0</v>
      </c>
      <c r="AW48" s="597">
        <v>16</v>
      </c>
      <c r="AX48" s="598">
        <f t="shared" si="47"/>
        <v>32</v>
      </c>
      <c r="AY48" s="625">
        <v>26</v>
      </c>
      <c r="AZ48" s="644">
        <f t="shared" si="8"/>
        <v>1.625</v>
      </c>
      <c r="BA48" s="592" t="s">
        <v>405</v>
      </c>
      <c r="BB48" s="593" t="s">
        <v>696</v>
      </c>
      <c r="BC48" s="593" t="s">
        <v>506</v>
      </c>
      <c r="BD48" s="627" t="s">
        <v>657</v>
      </c>
      <c r="BE48" s="593"/>
      <c r="BF48" s="593"/>
      <c r="BG48" s="593"/>
    </row>
    <row r="49" spans="1:59" ht="52.5" hidden="1" customHeight="1" x14ac:dyDescent="0.2">
      <c r="A49" s="580"/>
      <c r="B49" s="580" t="s">
        <v>103</v>
      </c>
      <c r="C49" s="583" t="s">
        <v>42</v>
      </c>
      <c r="D49" s="582" t="s">
        <v>43</v>
      </c>
      <c r="E49" s="583"/>
      <c r="F49" s="583" t="s">
        <v>101</v>
      </c>
      <c r="G49" s="583" t="s">
        <v>82</v>
      </c>
      <c r="H49" s="583" t="s">
        <v>201</v>
      </c>
      <c r="I49" s="676"/>
      <c r="J49" s="676"/>
      <c r="K49" s="676"/>
      <c r="L49" s="676"/>
      <c r="M49" s="676"/>
      <c r="N49" s="676"/>
      <c r="O49" s="630">
        <v>0</v>
      </c>
      <c r="P49" s="656">
        <f t="shared" si="41"/>
        <v>0</v>
      </c>
      <c r="Q49" s="677"/>
      <c r="R49" s="677"/>
      <c r="S49" s="677"/>
      <c r="T49" s="677"/>
      <c r="U49" s="677"/>
      <c r="V49" s="677"/>
      <c r="W49" s="630">
        <v>8.3560165684822427E-2</v>
      </c>
      <c r="X49" s="656">
        <f t="shared" si="42"/>
        <v>8.3560165684822427E-2</v>
      </c>
      <c r="Y49" s="677"/>
      <c r="Z49" s="677"/>
      <c r="AA49" s="677"/>
      <c r="AB49" s="677"/>
      <c r="AC49" s="677"/>
      <c r="AD49" s="677"/>
      <c r="AE49" s="630">
        <v>0.17475331971328587</v>
      </c>
      <c r="AF49" s="656">
        <f t="shared" si="43"/>
        <v>0.17475331971328587</v>
      </c>
      <c r="AG49" s="677"/>
      <c r="AH49" s="677"/>
      <c r="AI49" s="677"/>
      <c r="AJ49" s="677"/>
      <c r="AK49" s="677"/>
      <c r="AL49" s="677"/>
      <c r="AM49" s="630">
        <v>0.10502137013446493</v>
      </c>
      <c r="AN49" s="656">
        <f t="shared" si="44"/>
        <v>0.10502137013446493</v>
      </c>
      <c r="AO49" s="677"/>
      <c r="AP49" s="677"/>
      <c r="AQ49" s="677"/>
      <c r="AR49" s="677"/>
      <c r="AS49" s="677"/>
      <c r="AT49" s="677"/>
      <c r="AU49" s="630"/>
      <c r="AV49" s="606">
        <v>0</v>
      </c>
      <c r="AW49" s="588">
        <v>0.1</v>
      </c>
      <c r="AX49" s="589">
        <f t="shared" si="47"/>
        <v>0.10502137013446493</v>
      </c>
      <c r="AY49" s="625" t="s">
        <v>715</v>
      </c>
      <c r="AZ49" s="644" t="str">
        <f t="shared" si="8"/>
        <v/>
      </c>
      <c r="BA49" s="642" t="s">
        <v>751</v>
      </c>
      <c r="BB49" s="638" t="s">
        <v>697</v>
      </c>
      <c r="BC49" s="593" t="s">
        <v>505</v>
      </c>
      <c r="BD49" s="593" t="s">
        <v>658</v>
      </c>
      <c r="BE49" s="593"/>
      <c r="BF49" s="593"/>
      <c r="BG49" s="593"/>
    </row>
    <row r="50" spans="1:59" ht="31.5" hidden="1" customHeight="1" x14ac:dyDescent="0.2">
      <c r="A50" s="676"/>
      <c r="B50" s="676" t="s">
        <v>115</v>
      </c>
      <c r="C50" s="664"/>
      <c r="D50" s="664" t="s">
        <v>124</v>
      </c>
      <c r="E50" s="664"/>
      <c r="F50" s="583" t="s">
        <v>101</v>
      </c>
      <c r="G50" s="664" t="s">
        <v>763</v>
      </c>
      <c r="H50" s="664" t="s">
        <v>209</v>
      </c>
      <c r="I50" s="676"/>
      <c r="J50" s="676"/>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c r="AP50" s="676"/>
      <c r="AQ50" s="676"/>
      <c r="AR50" s="676"/>
      <c r="AS50" s="676"/>
      <c r="AT50" s="676"/>
      <c r="AU50" s="676"/>
      <c r="AV50" s="676"/>
      <c r="AW50" s="588">
        <v>1</v>
      </c>
      <c r="AX50" s="678"/>
      <c r="AY50" s="679">
        <v>0.97</v>
      </c>
      <c r="AZ50" s="591">
        <f t="shared" si="8"/>
        <v>0.97</v>
      </c>
      <c r="BA50" s="664" t="s">
        <v>752</v>
      </c>
      <c r="BB50" s="680" t="s">
        <v>698</v>
      </c>
      <c r="BC50" s="570"/>
      <c r="BD50" s="570"/>
      <c r="BE50" s="570"/>
      <c r="BF50" s="570"/>
      <c r="BG50" s="570"/>
    </row>
    <row r="51" spans="1:59" ht="31.5" hidden="1" customHeight="1" x14ac:dyDescent="0.2">
      <c r="A51" s="676"/>
      <c r="B51" s="676" t="s">
        <v>121</v>
      </c>
      <c r="C51" s="664"/>
      <c r="D51" s="664" t="s">
        <v>122</v>
      </c>
      <c r="E51" s="664"/>
      <c r="F51" s="583" t="s">
        <v>101</v>
      </c>
      <c r="G51" s="664"/>
      <c r="H51" s="664" t="s">
        <v>764</v>
      </c>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6"/>
      <c r="AL51" s="676"/>
      <c r="AM51" s="676"/>
      <c r="AN51" s="676"/>
      <c r="AO51" s="676"/>
      <c r="AP51" s="676"/>
      <c r="AQ51" s="676"/>
      <c r="AR51" s="676"/>
      <c r="AS51" s="676"/>
      <c r="AT51" s="676"/>
      <c r="AU51" s="676"/>
      <c r="AV51" s="676"/>
      <c r="AW51" s="588">
        <v>1</v>
      </c>
      <c r="AX51" s="678"/>
      <c r="AY51" s="679">
        <v>0.92</v>
      </c>
      <c r="AZ51" s="591">
        <f t="shared" si="8"/>
        <v>0.92</v>
      </c>
      <c r="BA51" s="664" t="s">
        <v>753</v>
      </c>
      <c r="BB51" s="680" t="s">
        <v>699</v>
      </c>
      <c r="BC51" s="570"/>
      <c r="BD51" s="570"/>
      <c r="BE51" s="570"/>
      <c r="BF51" s="570"/>
      <c r="BG51" s="570"/>
    </row>
    <row r="52" spans="1:59" ht="31.5" hidden="1" customHeight="1" x14ac:dyDescent="0.2">
      <c r="A52" s="676"/>
      <c r="B52" s="676" t="s">
        <v>121</v>
      </c>
      <c r="C52" s="664"/>
      <c r="D52" s="664" t="s">
        <v>123</v>
      </c>
      <c r="E52" s="664"/>
      <c r="F52" s="583" t="s">
        <v>101</v>
      </c>
      <c r="G52" s="664" t="s">
        <v>81</v>
      </c>
      <c r="H52" s="664" t="s">
        <v>765</v>
      </c>
      <c r="I52" s="676"/>
      <c r="J52" s="676"/>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676"/>
      <c r="AN52" s="676"/>
      <c r="AO52" s="676"/>
      <c r="AP52" s="676"/>
      <c r="AQ52" s="676"/>
      <c r="AR52" s="676"/>
      <c r="AS52" s="676"/>
      <c r="AT52" s="676"/>
      <c r="AU52" s="676"/>
      <c r="AV52" s="676"/>
      <c r="AW52" s="588">
        <v>1</v>
      </c>
      <c r="AX52" s="678"/>
      <c r="AY52" s="679">
        <v>0.97</v>
      </c>
      <c r="AZ52" s="591">
        <f t="shared" si="8"/>
        <v>0.97</v>
      </c>
      <c r="BA52" s="664" t="s">
        <v>754</v>
      </c>
      <c r="BB52" s="680" t="s">
        <v>700</v>
      </c>
      <c r="BC52" s="570"/>
      <c r="BD52" s="570"/>
      <c r="BE52" s="570"/>
      <c r="BF52" s="570"/>
      <c r="BG52" s="570"/>
    </row>
    <row r="53" spans="1:59" ht="49.5" hidden="1" customHeight="1" x14ac:dyDescent="0.2">
      <c r="A53" s="676"/>
      <c r="B53" s="676" t="s">
        <v>126</v>
      </c>
      <c r="C53" s="664"/>
      <c r="D53" s="664" t="s">
        <v>125</v>
      </c>
      <c r="E53" s="664"/>
      <c r="F53" s="583" t="s">
        <v>101</v>
      </c>
      <c r="G53" s="664" t="s">
        <v>81</v>
      </c>
      <c r="H53" s="664" t="s">
        <v>765</v>
      </c>
      <c r="I53" s="676"/>
      <c r="J53" s="676"/>
      <c r="K53" s="676"/>
      <c r="L53" s="676"/>
      <c r="M53" s="676"/>
      <c r="N53" s="676"/>
      <c r="O53" s="676"/>
      <c r="P53" s="676"/>
      <c r="Q53" s="676"/>
      <c r="R53" s="676"/>
      <c r="S53" s="676"/>
      <c r="T53" s="676"/>
      <c r="U53" s="676"/>
      <c r="V53" s="676"/>
      <c r="W53" s="676"/>
      <c r="X53" s="676"/>
      <c r="Y53" s="676"/>
      <c r="Z53" s="676"/>
      <c r="AA53" s="676"/>
      <c r="AB53" s="676"/>
      <c r="AC53" s="676"/>
      <c r="AD53" s="676"/>
      <c r="AE53" s="676"/>
      <c r="AF53" s="676"/>
      <c r="AG53" s="676"/>
      <c r="AH53" s="676"/>
      <c r="AI53" s="676"/>
      <c r="AJ53" s="676"/>
      <c r="AK53" s="676"/>
      <c r="AL53" s="676"/>
      <c r="AM53" s="676"/>
      <c r="AN53" s="676"/>
      <c r="AO53" s="676"/>
      <c r="AP53" s="676"/>
      <c r="AQ53" s="676"/>
      <c r="AR53" s="676"/>
      <c r="AS53" s="676"/>
      <c r="AT53" s="676"/>
      <c r="AU53" s="676"/>
      <c r="AV53" s="676"/>
      <c r="AW53" s="588">
        <v>1</v>
      </c>
      <c r="AX53" s="678"/>
      <c r="AY53" s="679">
        <v>1</v>
      </c>
      <c r="AZ53" s="591">
        <f t="shared" si="8"/>
        <v>1</v>
      </c>
      <c r="BA53" s="664" t="s">
        <v>755</v>
      </c>
      <c r="BB53" s="680" t="s">
        <v>701</v>
      </c>
      <c r="BC53" s="570"/>
      <c r="BD53" s="570"/>
      <c r="BE53" s="570"/>
      <c r="BF53" s="570"/>
      <c r="BG53" s="570"/>
    </row>
    <row r="54" spans="1:59" ht="47.25" hidden="1" customHeight="1" x14ac:dyDescent="0.2">
      <c r="A54" s="570"/>
      <c r="B54" s="676" t="s">
        <v>766</v>
      </c>
      <c r="C54" s="664"/>
      <c r="D54" s="664" t="s">
        <v>127</v>
      </c>
      <c r="E54" s="664"/>
      <c r="F54" s="664" t="s">
        <v>129</v>
      </c>
      <c r="G54" s="664" t="s">
        <v>82</v>
      </c>
      <c r="H54" s="664" t="s">
        <v>767</v>
      </c>
      <c r="I54" s="676"/>
      <c r="J54" s="676"/>
      <c r="K54" s="676"/>
      <c r="L54" s="676"/>
      <c r="M54" s="676"/>
      <c r="N54" s="676"/>
      <c r="O54" s="676"/>
      <c r="P54" s="676"/>
      <c r="Q54" s="676"/>
      <c r="R54" s="676"/>
      <c r="S54" s="676"/>
      <c r="T54" s="676"/>
      <c r="U54" s="676"/>
      <c r="V54" s="676"/>
      <c r="W54" s="676"/>
      <c r="X54" s="676"/>
      <c r="Y54" s="676"/>
      <c r="Z54" s="676"/>
      <c r="AA54" s="676"/>
      <c r="AB54" s="676"/>
      <c r="AC54" s="676"/>
      <c r="AD54" s="676"/>
      <c r="AE54" s="676"/>
      <c r="AF54" s="676"/>
      <c r="AG54" s="676"/>
      <c r="AH54" s="676"/>
      <c r="AI54" s="676"/>
      <c r="AJ54" s="676"/>
      <c r="AK54" s="676"/>
      <c r="AL54" s="676"/>
      <c r="AM54" s="676"/>
      <c r="AN54" s="676"/>
      <c r="AO54" s="676"/>
      <c r="AP54" s="676"/>
      <c r="AQ54" s="676"/>
      <c r="AR54" s="676"/>
      <c r="AS54" s="676"/>
      <c r="AT54" s="676"/>
      <c r="AU54" s="676"/>
      <c r="AV54" s="676"/>
      <c r="AW54" s="588">
        <v>1</v>
      </c>
      <c r="AX54" s="679"/>
      <c r="AY54" s="679">
        <v>0.88</v>
      </c>
      <c r="AZ54" s="591">
        <f t="shared" si="8"/>
        <v>0.88</v>
      </c>
      <c r="BA54" s="664" t="s">
        <v>756</v>
      </c>
      <c r="BB54" s="680" t="s">
        <v>702</v>
      </c>
      <c r="BC54" s="570"/>
      <c r="BD54" s="570" t="s">
        <v>659</v>
      </c>
      <c r="BE54" s="570"/>
      <c r="BF54" s="570"/>
      <c r="BG54" s="570"/>
    </row>
    <row r="55" spans="1:59" ht="15.75" hidden="1" customHeight="1" x14ac:dyDescent="0.2">
      <c r="A55" s="570"/>
      <c r="B55" s="570" t="s">
        <v>105</v>
      </c>
      <c r="C55" s="680"/>
      <c r="D55" s="680" t="s">
        <v>630</v>
      </c>
      <c r="E55" s="680"/>
      <c r="F55" s="680"/>
      <c r="G55" s="680" t="s">
        <v>768</v>
      </c>
      <c r="H55" s="680" t="s">
        <v>765</v>
      </c>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570"/>
      <c r="AL55" s="570"/>
      <c r="AM55" s="570"/>
      <c r="AN55" s="570"/>
      <c r="AO55" s="570"/>
      <c r="AP55" s="570"/>
      <c r="AQ55" s="570"/>
      <c r="AR55" s="570"/>
      <c r="AS55" s="570"/>
      <c r="AT55" s="570"/>
      <c r="AU55" s="570"/>
      <c r="AV55" s="570"/>
      <c r="AW55" s="681">
        <v>0.2</v>
      </c>
      <c r="AX55" s="682"/>
      <c r="AY55" s="679">
        <v>0.33</v>
      </c>
      <c r="AZ55" s="683">
        <v>0.33</v>
      </c>
      <c r="BA55" s="680" t="s">
        <v>757</v>
      </c>
      <c r="BB55" s="680" t="s">
        <v>703</v>
      </c>
      <c r="BC55" s="570"/>
      <c r="BD55" s="570" t="s">
        <v>660</v>
      </c>
      <c r="BE55" s="570"/>
      <c r="BF55" s="570"/>
      <c r="BG55" s="570"/>
    </row>
    <row r="56" spans="1:59" ht="15.75" hidden="1" customHeight="1" x14ac:dyDescent="0.2">
      <c r="A56" s="570"/>
      <c r="B56" s="570" t="s">
        <v>126</v>
      </c>
      <c r="C56" s="680"/>
      <c r="D56" s="680" t="s">
        <v>631</v>
      </c>
      <c r="E56" s="680"/>
      <c r="F56" s="680"/>
      <c r="G56" s="680"/>
      <c r="H56" s="680" t="s">
        <v>209</v>
      </c>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681">
        <v>1</v>
      </c>
      <c r="AX56" s="682"/>
      <c r="AY56" s="683">
        <v>0.87</v>
      </c>
      <c r="AZ56" s="683">
        <v>0.87</v>
      </c>
      <c r="BA56" s="680"/>
      <c r="BB56" s="680" t="s">
        <v>704</v>
      </c>
      <c r="BC56" s="570"/>
      <c r="BD56" s="570" t="s">
        <v>661</v>
      </c>
      <c r="BE56" s="570"/>
      <c r="BF56" s="570"/>
      <c r="BG56" s="570"/>
    </row>
    <row r="57" spans="1:59" ht="15.75" customHeight="1" x14ac:dyDescent="0.2">
      <c r="A57" s="570"/>
      <c r="B57" s="570"/>
      <c r="C57" s="680"/>
      <c r="D57" s="680"/>
      <c r="E57" s="680"/>
      <c r="F57" s="680"/>
      <c r="G57" s="680"/>
      <c r="H57" s="680"/>
      <c r="I57" s="570"/>
      <c r="J57" s="570"/>
      <c r="K57" s="570"/>
      <c r="L57" s="570"/>
      <c r="M57" s="570"/>
      <c r="N57" s="570"/>
      <c r="O57" s="570"/>
      <c r="P57" s="570"/>
      <c r="Q57" s="570"/>
      <c r="R57" s="570"/>
      <c r="S57" s="570"/>
      <c r="T57" s="570"/>
      <c r="U57" s="570"/>
      <c r="V57" s="570"/>
      <c r="W57" s="570"/>
      <c r="X57" s="570"/>
      <c r="Y57" s="570"/>
      <c r="Z57" s="570"/>
      <c r="AA57" s="570"/>
      <c r="AB57" s="570"/>
      <c r="AC57" s="570"/>
      <c r="AD57" s="570"/>
      <c r="AE57" s="570"/>
      <c r="AF57" s="570"/>
      <c r="AG57" s="570"/>
      <c r="AH57" s="570"/>
      <c r="AI57" s="570"/>
      <c r="AJ57" s="570"/>
      <c r="AK57" s="570"/>
      <c r="AL57" s="570"/>
      <c r="AM57" s="570"/>
      <c r="AN57" s="570"/>
      <c r="AO57" s="570"/>
      <c r="AP57" s="570"/>
      <c r="AQ57" s="570"/>
      <c r="AR57" s="570"/>
      <c r="AS57" s="570"/>
      <c r="AT57" s="570"/>
      <c r="AU57" s="570"/>
      <c r="AV57" s="570"/>
      <c r="AW57" s="684"/>
      <c r="AX57" s="682"/>
      <c r="AY57" s="680"/>
      <c r="AZ57" s="680"/>
      <c r="BA57" s="680"/>
      <c r="BB57" s="680"/>
      <c r="BC57" s="570"/>
      <c r="BD57" s="570"/>
      <c r="BE57" s="570"/>
      <c r="BF57" s="570"/>
      <c r="BG57" s="570"/>
    </row>
    <row r="58" spans="1:59" ht="15.75" customHeight="1" x14ac:dyDescent="0.2">
      <c r="A58" s="570"/>
      <c r="B58" s="570"/>
      <c r="C58" s="685" t="s">
        <v>67</v>
      </c>
      <c r="D58" s="680"/>
      <c r="E58" s="680"/>
      <c r="F58" s="680"/>
      <c r="G58" s="680"/>
      <c r="H58" s="680"/>
      <c r="I58" s="570"/>
      <c r="J58" s="570"/>
      <c r="K58" s="570"/>
      <c r="L58" s="570"/>
      <c r="M58" s="570"/>
      <c r="N58" s="570"/>
      <c r="O58" s="570"/>
      <c r="P58" s="570"/>
      <c r="Q58" s="570"/>
      <c r="R58" s="570"/>
      <c r="S58" s="570"/>
      <c r="T58" s="570"/>
      <c r="U58" s="570"/>
      <c r="V58" s="570"/>
      <c r="W58" s="570"/>
      <c r="X58" s="570"/>
      <c r="Y58" s="570"/>
      <c r="Z58" s="570"/>
      <c r="AA58" s="570"/>
      <c r="AB58" s="570"/>
      <c r="AC58" s="570"/>
      <c r="AD58" s="570"/>
      <c r="AE58" s="570"/>
      <c r="AF58" s="570"/>
      <c r="AG58" s="570"/>
      <c r="AH58" s="570"/>
      <c r="AI58" s="570"/>
      <c r="AJ58" s="570"/>
      <c r="AK58" s="570"/>
      <c r="AL58" s="570"/>
      <c r="AM58" s="570"/>
      <c r="AN58" s="570"/>
      <c r="AO58" s="570"/>
      <c r="AP58" s="570"/>
      <c r="AQ58" s="570"/>
      <c r="AR58" s="570"/>
      <c r="AS58" s="570"/>
      <c r="AT58" s="570"/>
      <c r="AU58" s="570"/>
      <c r="AV58" s="570"/>
      <c r="AW58" s="684"/>
      <c r="AX58" s="682"/>
      <c r="AY58" s="680"/>
      <c r="AZ58" s="680"/>
      <c r="BA58" s="680"/>
      <c r="BB58" s="680"/>
      <c r="BC58" s="570"/>
      <c r="BD58" s="570"/>
      <c r="BE58" s="570"/>
      <c r="BF58" s="570"/>
      <c r="BG58" s="570"/>
    </row>
    <row r="59" spans="1:59" ht="15.75" customHeight="1" x14ac:dyDescent="0.2">
      <c r="A59" s="570"/>
      <c r="B59" s="570"/>
      <c r="C59" s="685" t="s">
        <v>68</v>
      </c>
      <c r="D59" s="680"/>
      <c r="E59" s="680"/>
      <c r="F59" s="680"/>
      <c r="G59" s="680"/>
      <c r="H59" s="680"/>
      <c r="I59" s="570"/>
      <c r="J59" s="570"/>
      <c r="K59" s="570"/>
      <c r="L59" s="570"/>
      <c r="M59" s="570"/>
      <c r="N59" s="570"/>
      <c r="O59" s="570"/>
      <c r="P59" s="570"/>
      <c r="Q59" s="570"/>
      <c r="R59" s="570"/>
      <c r="S59" s="570"/>
      <c r="T59" s="570"/>
      <c r="U59" s="570"/>
      <c r="V59" s="570"/>
      <c r="W59" s="570"/>
      <c r="X59" s="570"/>
      <c r="Y59" s="570"/>
      <c r="Z59" s="570"/>
      <c r="AA59" s="570"/>
      <c r="AB59" s="570"/>
      <c r="AC59" s="570"/>
      <c r="AD59" s="570"/>
      <c r="AE59" s="570"/>
      <c r="AF59" s="570"/>
      <c r="AG59" s="570"/>
      <c r="AH59" s="570"/>
      <c r="AI59" s="570"/>
      <c r="AJ59" s="570"/>
      <c r="AK59" s="570"/>
      <c r="AL59" s="570"/>
      <c r="AM59" s="570"/>
      <c r="AN59" s="570"/>
      <c r="AO59" s="570"/>
      <c r="AP59" s="570"/>
      <c r="AQ59" s="570"/>
      <c r="AR59" s="570"/>
      <c r="AS59" s="570"/>
      <c r="AT59" s="570"/>
      <c r="AU59" s="570"/>
      <c r="AV59" s="570"/>
      <c r="AW59" s="684"/>
      <c r="AX59" s="682"/>
      <c r="AY59" s="680"/>
      <c r="AZ59" s="680"/>
      <c r="BA59" s="680"/>
      <c r="BB59" s="680"/>
      <c r="BC59" s="570"/>
      <c r="BD59" s="570"/>
      <c r="BE59" s="570"/>
      <c r="BF59" s="570"/>
      <c r="BG59" s="570"/>
    </row>
    <row r="60" spans="1:59" ht="15.75" customHeight="1" x14ac:dyDescent="0.2">
      <c r="A60" s="570"/>
      <c r="B60" s="570"/>
      <c r="C60" s="680"/>
      <c r="D60" s="680"/>
      <c r="E60" s="680"/>
      <c r="F60" s="680"/>
      <c r="G60" s="680"/>
      <c r="H60" s="680"/>
      <c r="I60" s="570"/>
      <c r="J60" s="570"/>
      <c r="K60" s="570"/>
      <c r="L60" s="570"/>
      <c r="M60" s="570"/>
      <c r="N60" s="570"/>
      <c r="O60" s="570"/>
      <c r="P60" s="570"/>
      <c r="Q60" s="570"/>
      <c r="R60" s="570"/>
      <c r="S60" s="570"/>
      <c r="T60" s="570"/>
      <c r="U60" s="570"/>
      <c r="V60" s="570"/>
      <c r="W60" s="570"/>
      <c r="X60" s="570"/>
      <c r="Y60" s="570"/>
      <c r="Z60" s="570"/>
      <c r="AA60" s="570"/>
      <c r="AB60" s="570"/>
      <c r="AC60" s="570"/>
      <c r="AD60" s="570"/>
      <c r="AE60" s="570"/>
      <c r="AF60" s="570"/>
      <c r="AG60" s="570"/>
      <c r="AH60" s="570"/>
      <c r="AI60" s="570"/>
      <c r="AJ60" s="570"/>
      <c r="AK60" s="570"/>
      <c r="AL60" s="570"/>
      <c r="AM60" s="570"/>
      <c r="AN60" s="570"/>
      <c r="AO60" s="570"/>
      <c r="AP60" s="570"/>
      <c r="AQ60" s="570"/>
      <c r="AR60" s="570"/>
      <c r="AS60" s="570"/>
      <c r="AT60" s="570"/>
      <c r="AU60" s="570"/>
      <c r="AV60" s="570"/>
      <c r="AW60" s="684"/>
      <c r="AX60" s="682"/>
      <c r="AY60" s="680"/>
      <c r="AZ60" s="680"/>
      <c r="BA60" s="680"/>
      <c r="BB60" s="680"/>
      <c r="BC60" s="570"/>
      <c r="BD60" s="570"/>
      <c r="BE60" s="570"/>
      <c r="BF60" s="570"/>
      <c r="BG60" s="570"/>
    </row>
    <row r="61" spans="1:59" ht="15.75" customHeight="1" x14ac:dyDescent="0.2">
      <c r="A61" s="570"/>
      <c r="B61" s="570"/>
      <c r="C61" s="680"/>
      <c r="D61" s="680"/>
      <c r="E61" s="680"/>
      <c r="F61" s="680"/>
      <c r="G61" s="680"/>
      <c r="H61" s="68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c r="AI61" s="570"/>
      <c r="AJ61" s="570"/>
      <c r="AK61" s="570"/>
      <c r="AL61" s="570"/>
      <c r="AM61" s="570"/>
      <c r="AN61" s="570"/>
      <c r="AO61" s="570"/>
      <c r="AP61" s="570"/>
      <c r="AQ61" s="570"/>
      <c r="AR61" s="570"/>
      <c r="AS61" s="570"/>
      <c r="AT61" s="570"/>
      <c r="AU61" s="570"/>
      <c r="AV61" s="570"/>
      <c r="AW61" s="684"/>
      <c r="AX61" s="682"/>
      <c r="AY61" s="680"/>
      <c r="AZ61" s="680"/>
      <c r="BA61" s="680"/>
      <c r="BB61" s="680"/>
      <c r="BC61" s="570"/>
      <c r="BD61" s="570"/>
      <c r="BE61" s="570"/>
      <c r="BF61" s="570"/>
      <c r="BG61" s="570"/>
    </row>
    <row r="62" spans="1:59" ht="15.75" customHeight="1" x14ac:dyDescent="0.2">
      <c r="A62" s="570"/>
      <c r="B62" s="570"/>
      <c r="C62" s="680"/>
      <c r="D62" s="680"/>
      <c r="E62" s="680"/>
      <c r="F62" s="680"/>
      <c r="G62" s="680"/>
      <c r="H62" s="68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70"/>
      <c r="AL62" s="570"/>
      <c r="AM62" s="570"/>
      <c r="AN62" s="570"/>
      <c r="AO62" s="570"/>
      <c r="AP62" s="570"/>
      <c r="AQ62" s="570"/>
      <c r="AR62" s="570"/>
      <c r="AS62" s="570"/>
      <c r="AT62" s="570"/>
      <c r="AU62" s="570"/>
      <c r="AV62" s="570"/>
      <c r="AW62" s="684"/>
      <c r="AX62" s="682"/>
      <c r="AY62" s="680"/>
      <c r="AZ62" s="680"/>
      <c r="BA62" s="680"/>
      <c r="BB62" s="680"/>
      <c r="BC62" s="570"/>
      <c r="BD62" s="570"/>
      <c r="BE62" s="570"/>
      <c r="BF62" s="570"/>
      <c r="BG62" s="570"/>
    </row>
    <row r="63" spans="1:59" ht="15.75" customHeight="1" x14ac:dyDescent="0.2">
      <c r="A63" s="570"/>
      <c r="B63" s="570"/>
      <c r="C63" s="680"/>
      <c r="D63" s="680"/>
      <c r="E63" s="680"/>
      <c r="F63" s="680"/>
      <c r="G63" s="680"/>
      <c r="H63" s="68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684"/>
      <c r="AX63" s="682"/>
      <c r="AY63" s="680"/>
      <c r="AZ63" s="680"/>
      <c r="BA63" s="680"/>
      <c r="BB63" s="680"/>
      <c r="BC63" s="570"/>
      <c r="BD63" s="570"/>
      <c r="BE63" s="570"/>
      <c r="BF63" s="570"/>
      <c r="BG63" s="570"/>
    </row>
    <row r="64" spans="1:59" ht="15.75" customHeight="1" x14ac:dyDescent="0.2">
      <c r="A64" s="570"/>
      <c r="B64" s="570"/>
      <c r="C64" s="680"/>
      <c r="D64" s="680"/>
      <c r="E64" s="680"/>
      <c r="F64" s="680"/>
      <c r="G64" s="680"/>
      <c r="H64" s="680"/>
      <c r="I64" s="570"/>
      <c r="J64" s="570"/>
      <c r="K64" s="570"/>
      <c r="L64" s="570"/>
      <c r="M64" s="570"/>
      <c r="N64" s="570"/>
      <c r="O64" s="570"/>
      <c r="P64" s="570"/>
      <c r="Q64" s="570"/>
      <c r="R64" s="570"/>
      <c r="S64" s="570"/>
      <c r="T64" s="570"/>
      <c r="U64" s="570"/>
      <c r="V64" s="570"/>
      <c r="W64" s="570"/>
      <c r="X64" s="570"/>
      <c r="Y64" s="570"/>
      <c r="Z64" s="570"/>
      <c r="AA64" s="570"/>
      <c r="AB64" s="570"/>
      <c r="AC64" s="570"/>
      <c r="AD64" s="570"/>
      <c r="AE64" s="570"/>
      <c r="AF64" s="570"/>
      <c r="AG64" s="570"/>
      <c r="AH64" s="570"/>
      <c r="AI64" s="570"/>
      <c r="AJ64" s="570"/>
      <c r="AK64" s="570"/>
      <c r="AL64" s="570"/>
      <c r="AM64" s="570"/>
      <c r="AN64" s="570"/>
      <c r="AO64" s="570"/>
      <c r="AP64" s="570"/>
      <c r="AQ64" s="570"/>
      <c r="AR64" s="570"/>
      <c r="AS64" s="570"/>
      <c r="AT64" s="570"/>
      <c r="AU64" s="570"/>
      <c r="AV64" s="570"/>
      <c r="AW64" s="684"/>
      <c r="AX64" s="682"/>
      <c r="AY64" s="680"/>
      <c r="AZ64" s="680"/>
      <c r="BA64" s="680"/>
      <c r="BB64" s="680"/>
      <c r="BC64" s="570"/>
      <c r="BD64" s="570"/>
      <c r="BE64" s="570"/>
      <c r="BF64" s="570"/>
      <c r="BG64" s="570"/>
    </row>
    <row r="65" spans="1:59" ht="15.75" customHeight="1" x14ac:dyDescent="0.2">
      <c r="A65" s="570"/>
      <c r="B65" s="570"/>
      <c r="C65" s="680"/>
      <c r="D65" s="680"/>
      <c r="E65" s="680"/>
      <c r="F65" s="680"/>
      <c r="G65" s="680"/>
      <c r="H65" s="68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c r="AQ65" s="570"/>
      <c r="AR65" s="570"/>
      <c r="AS65" s="570"/>
      <c r="AT65" s="570"/>
      <c r="AU65" s="570"/>
      <c r="AV65" s="570"/>
      <c r="AW65" s="684"/>
      <c r="AX65" s="682"/>
      <c r="AY65" s="570"/>
      <c r="AZ65" s="683"/>
      <c r="BA65" s="680"/>
      <c r="BB65" s="680"/>
      <c r="BC65" s="570"/>
      <c r="BD65" s="570"/>
      <c r="BE65" s="570"/>
      <c r="BF65" s="570"/>
      <c r="BG65" s="570"/>
    </row>
  </sheetData>
  <autoFilter ref="A7:BG56">
    <filterColumn colId="1">
      <filters>
        <filter val="Gestión Juridica"/>
      </filters>
    </filterColumn>
  </autoFilter>
  <mergeCells count="8">
    <mergeCell ref="A1:BA1"/>
    <mergeCell ref="A5:BA5"/>
    <mergeCell ref="I6:P6"/>
    <mergeCell ref="Q6:X6"/>
    <mergeCell ref="Y6:AF6"/>
    <mergeCell ref="AG6:AN6"/>
    <mergeCell ref="AO6:AV6"/>
    <mergeCell ref="AW6:AZ6"/>
  </mergeCells>
  <conditionalFormatting sqref="AZ9:AZ54">
    <cfRule type="cellIs" dxfId="94" priority="1" operator="greaterThanOrEqual">
      <formula>0.8</formula>
    </cfRule>
  </conditionalFormatting>
  <conditionalFormatting sqref="AZ9:AZ54">
    <cfRule type="cellIs" dxfId="93" priority="2" operator="between">
      <formula>0.79</formula>
      <formula>0.66</formula>
    </cfRule>
  </conditionalFormatting>
  <conditionalFormatting sqref="AZ9:AZ54">
    <cfRule type="cellIs" dxfId="92" priority="3" operator="lessThanOrEqual">
      <formula>0.65</formula>
    </cfRule>
  </conditionalFormatting>
  <conditionalFormatting sqref="AZ9:AZ54">
    <cfRule type="cellIs" dxfId="91" priority="4" operator="greaterThan">
      <formula>1</formula>
    </cfRule>
  </conditionalFormatting>
  <conditionalFormatting sqref="AX45:AX49 AX9:AX41">
    <cfRule type="cellIs" dxfId="90" priority="5" operator="greaterThan">
      <formula>1</formula>
    </cfRule>
  </conditionalFormatting>
  <conditionalFormatting sqref="AX29:AX41 AX45:AX49 AX9:AX27">
    <cfRule type="cellIs" dxfId="89" priority="6" operator="greaterThanOrEqual">
      <formula>0.8</formula>
    </cfRule>
  </conditionalFormatting>
  <conditionalFormatting sqref="AX29:AX41 AX45:AX49 AX9:AX27">
    <cfRule type="cellIs" dxfId="88" priority="7" operator="between">
      <formula>0.79</formula>
      <formula>0.66</formula>
    </cfRule>
  </conditionalFormatting>
  <conditionalFormatting sqref="AX29:AX41 AX45:AX49 AX9:AX27">
    <cfRule type="cellIs" dxfId="87" priority="8" operator="lessThanOrEqual">
      <formula>0.65</formula>
    </cfRule>
  </conditionalFormatting>
  <pageMargins left="0.7" right="0.7" top="0.75" bottom="0.75" header="0.3" footer="0.3"/>
  <pageSetup orientation="portrait" horizontalDpi="1200" verticalDpi="12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R78"/>
  <sheetViews>
    <sheetView topLeftCell="H1" zoomScaleNormal="100" workbookViewId="0">
      <selection activeCell="I6" sqref="I6"/>
    </sheetView>
  </sheetViews>
  <sheetFormatPr baseColWidth="10" defaultRowHeight="12.75" x14ac:dyDescent="0.2"/>
  <cols>
    <col min="1" max="1" width="12.7109375" customWidth="1"/>
    <col min="2" max="2" width="55.28515625" customWidth="1"/>
    <col min="4" max="4" width="28.42578125" customWidth="1"/>
    <col min="5" max="5" width="25.140625" customWidth="1"/>
    <col min="6" max="6" width="17" customWidth="1"/>
    <col min="7" max="7" width="18.140625" bestFit="1" customWidth="1"/>
    <col min="9" max="9" width="42.28515625" customWidth="1"/>
    <col min="17" max="18" width="27.28515625" customWidth="1"/>
  </cols>
  <sheetData>
    <row r="1" spans="1:18" ht="16.5" thickBot="1" x14ac:dyDescent="0.25">
      <c r="A1" s="410" t="s">
        <v>592</v>
      </c>
      <c r="B1" s="410" t="s">
        <v>590</v>
      </c>
      <c r="C1" s="411" t="s">
        <v>591</v>
      </c>
      <c r="D1" s="412" t="s">
        <v>593</v>
      </c>
      <c r="E1" s="412" t="s">
        <v>594</v>
      </c>
      <c r="F1" s="50"/>
      <c r="G1" s="59" t="s">
        <v>572</v>
      </c>
    </row>
    <row r="2" spans="1:18" ht="51.75" thickBot="1" x14ac:dyDescent="0.25">
      <c r="A2" s="378">
        <v>1</v>
      </c>
      <c r="B2" s="378" t="str">
        <f>+'Balance de Metas PAI'!D9</f>
        <v>1.1.1.1.  100%  de las entidades territoriales y autoridades ambientales que tienen relación directa con el SPNN,  incorporan acciones tendientes a la conservación in situ  de las áreas en sus instrumentos de planificación y ordenamiento.</v>
      </c>
      <c r="C2" s="379">
        <f>+'Balance de Metas PAI'!AZ9</f>
        <v>0.6</v>
      </c>
      <c r="D2" s="377" t="str">
        <f t="shared" ref="D2:E42" si="0">+IF(C2&gt;100%,"sobrepasa programación",IF(C2&gt;79.99%,"Satisfactorio",IF(C2&lt;65.01%,"CRITICO","ACEPTABLE")))</f>
        <v>CRITICO</v>
      </c>
      <c r="E2" s="377" t="str">
        <f t="shared" si="0"/>
        <v>sobrepasa programación</v>
      </c>
      <c r="G2" s="806" t="s">
        <v>133</v>
      </c>
      <c r="H2" s="807"/>
      <c r="I2" s="808"/>
    </row>
    <row r="3" spans="1:18" ht="39" customHeight="1" x14ac:dyDescent="0.25">
      <c r="A3" s="378">
        <v>2</v>
      </c>
      <c r="B3" s="378" t="str">
        <f>+'Balance de Metas PAI'!D10</f>
        <v>1.1.1.2 Cinco (5) instancias de política gubernamental al nivel nacional, incorporan y desarrollan temas relacionados con la planificación y conservación del Sistema de Parques Nacionales Naturales</v>
      </c>
      <c r="C3" s="379">
        <f>+'Balance de Metas PAI'!AZ10</f>
        <v>0.8</v>
      </c>
      <c r="D3" s="377" t="str">
        <f t="shared" si="0"/>
        <v>Satisfactorio</v>
      </c>
      <c r="E3" s="377" t="str">
        <f t="shared" si="0"/>
        <v>sobrepasa programación</v>
      </c>
      <c r="G3" s="381">
        <f>+H3/H7</f>
        <v>0.21951219512195122</v>
      </c>
      <c r="H3" s="382">
        <f>COUNTIFS(D1:D42,"critico")</f>
        <v>9</v>
      </c>
      <c r="I3" s="383" t="s">
        <v>573</v>
      </c>
      <c r="Q3" s="419" t="s">
        <v>573</v>
      </c>
      <c r="R3" s="420" t="s">
        <v>575</v>
      </c>
    </row>
    <row r="4" spans="1:18" ht="39" customHeight="1" x14ac:dyDescent="0.25">
      <c r="A4" s="378">
        <v>3</v>
      </c>
      <c r="B4" s="378" t="str">
        <f>+'Balance de Metas PAI'!D11</f>
        <v>1.1.1.3   Cinco (5) planes de desarrollo sectorial, incorporan temas relacionados con la planificación y conservación integral del SPNN</v>
      </c>
      <c r="C4" s="379">
        <f>+'Balance de Metas PAI'!AZ11</f>
        <v>1.8</v>
      </c>
      <c r="D4" s="377" t="str">
        <f t="shared" si="0"/>
        <v>sobrepasa programación</v>
      </c>
      <c r="E4" s="377" t="str">
        <f t="shared" si="0"/>
        <v>sobrepasa programación</v>
      </c>
      <c r="G4" s="384">
        <f>+H4/H7</f>
        <v>0.1951219512195122</v>
      </c>
      <c r="H4" s="310">
        <f>COUNTIFS(D1:D42,"aceptable")</f>
        <v>8</v>
      </c>
      <c r="I4" s="385" t="s">
        <v>576</v>
      </c>
      <c r="Q4" s="421" t="s">
        <v>576</v>
      </c>
      <c r="R4" s="422" t="s">
        <v>574</v>
      </c>
    </row>
    <row r="5" spans="1:18" ht="51" x14ac:dyDescent="0.25">
      <c r="A5" s="378">
        <v>4</v>
      </c>
      <c r="B5" s="378" t="str">
        <f>+'Balance de Metas PAI'!D12</f>
        <v>1.1.2.1  100% de Instrumentos de politica y normativos  elaborados, ajustados, propuestos y gestionados para el cumplimiento misional, a partir del diagnóstico de necesidades realizado en 2011</v>
      </c>
      <c r="C5" s="379">
        <f>+'Balance de Metas PAI'!AZ12</f>
        <v>2.0249999999999999</v>
      </c>
      <c r="D5" s="377" t="str">
        <f t="shared" si="0"/>
        <v>sobrepasa programación</v>
      </c>
      <c r="E5" s="377" t="str">
        <f t="shared" si="0"/>
        <v>sobrepasa programación</v>
      </c>
      <c r="G5" s="384">
        <f>+H5/H7</f>
        <v>0.26829268292682928</v>
      </c>
      <c r="H5" s="310">
        <f>COUNTIFS(D1:D42,"satisfactorio")</f>
        <v>11</v>
      </c>
      <c r="I5" s="386" t="s">
        <v>575</v>
      </c>
    </row>
    <row r="6" spans="1:18" ht="25.5" x14ac:dyDescent="0.25">
      <c r="A6" s="378">
        <v>5</v>
      </c>
      <c r="B6" s="378" t="str">
        <f>+'Balance de Metas PAI'!D13</f>
        <v>1.1.2.2   Cinco (5) Instrumentos normativos expedidos  para el cumplimiento misional</v>
      </c>
      <c r="C6" s="379">
        <f>+'Balance de Metas PAI'!AZ13</f>
        <v>0.6</v>
      </c>
      <c r="D6" s="377" t="str">
        <f t="shared" si="0"/>
        <v>CRITICO</v>
      </c>
      <c r="E6" s="377" t="str">
        <f t="shared" si="0"/>
        <v>sobrepasa programación</v>
      </c>
      <c r="G6" s="384">
        <f>+H6/H7</f>
        <v>0.31707317073170732</v>
      </c>
      <c r="H6" s="310">
        <f>COUNTIFS(D1:D42,"sobrepasa programación")</f>
        <v>13</v>
      </c>
      <c r="I6" s="387" t="s">
        <v>574</v>
      </c>
    </row>
    <row r="7" spans="1:18" ht="64.5" thickBot="1" x14ac:dyDescent="0.3">
      <c r="A7" s="378">
        <v>6</v>
      </c>
      <c r="B7" s="378" t="str">
        <f>+'Balance de Metas PAI'!D14</f>
        <v>1.1.3.1   Tres (3) Servicios ambientales con instrumentos para su valoración, negociación y reconocimiento ajustados e implementados en las áreas protegidas del sistema identificadas como potenciales a partir del diagnóstico realizado en 2011</v>
      </c>
      <c r="C7" s="379">
        <f>+'Balance de Metas PAI'!AZ14</f>
        <v>1.5</v>
      </c>
      <c r="D7" s="377" t="str">
        <f t="shared" si="0"/>
        <v>sobrepasa programación</v>
      </c>
      <c r="E7" s="377" t="str">
        <f t="shared" si="0"/>
        <v>sobrepasa programación</v>
      </c>
      <c r="G7" s="388">
        <f>SUM(G3:G6)</f>
        <v>1</v>
      </c>
      <c r="H7" s="389">
        <f>SUM(H3:H6)</f>
        <v>41</v>
      </c>
      <c r="I7" s="390" t="s">
        <v>549</v>
      </c>
    </row>
    <row r="8" spans="1:18" ht="38.25" customHeight="1" x14ac:dyDescent="0.2">
      <c r="A8" s="378">
        <v>7</v>
      </c>
      <c r="B8" s="378" t="str">
        <f>+'Balance de Metas PAI'!D15</f>
        <v>1.1.4.1    Un (1) sistema de informacion interoperable que contenga los componentes administrativos, técnicos, financieros y geográficos diseñado y en implementacion.</v>
      </c>
      <c r="C8" s="379">
        <f>+'Balance de Metas PAI'!AZ15</f>
        <v>0.69</v>
      </c>
      <c r="D8" s="377" t="str">
        <f t="shared" si="0"/>
        <v>ACEPTABLE</v>
      </c>
      <c r="E8" s="377" t="str">
        <f t="shared" si="0"/>
        <v>sobrepasa programación</v>
      </c>
    </row>
    <row r="9" spans="1:18" ht="38.25" customHeight="1" x14ac:dyDescent="0.2">
      <c r="A9" s="378">
        <v>8</v>
      </c>
      <c r="B9" s="378" t="str">
        <f>+'Balance de Metas PAI'!D16</f>
        <v>1.2.1.1   Quince (15) resguardos indigenas traslapados con las areas del SPNN con planes especiales de manejo suscritos y en implementacion.</v>
      </c>
      <c r="C9" s="379">
        <f>+'Balance de Metas PAI'!AZ16</f>
        <v>0.8</v>
      </c>
      <c r="D9" s="377" t="str">
        <f t="shared" si="0"/>
        <v>Satisfactorio</v>
      </c>
      <c r="E9" s="377" t="str">
        <f t="shared" si="0"/>
        <v>sobrepasa programación</v>
      </c>
    </row>
    <row r="10" spans="1:18" ht="38.25" x14ac:dyDescent="0.2">
      <c r="A10" s="378">
        <v>9</v>
      </c>
      <c r="B10" s="378" t="str">
        <f>+'Balance de Metas PAI'!D17</f>
        <v>1.2.1.2   Treinta y Ocho (38) comunidades de grupos étnicos que hacen uso regular o permanente de las areas del SPNN con acuerdos suscritos y en implementación</v>
      </c>
      <c r="C10" s="379">
        <f>+'Balance de Metas PAI'!AZ17</f>
        <v>0.42307692307692307</v>
      </c>
      <c r="D10" s="377" t="str">
        <f t="shared" si="0"/>
        <v>CRITICO</v>
      </c>
      <c r="E10" s="377" t="str">
        <f t="shared" si="0"/>
        <v>sobrepasa programación</v>
      </c>
    </row>
    <row r="11" spans="1:18" ht="38.25" x14ac:dyDescent="0.2">
      <c r="A11" s="378">
        <v>10</v>
      </c>
      <c r="B11" s="378" t="str">
        <f>+'Balance de Metas PAI'!D18</f>
        <v>1.2.2.1   100% de las áreas del SPNN cuentan con planes de contingencia para la gestión del riesgo generado por el ejercicio de la autoridad ambiental.</v>
      </c>
      <c r="C11" s="379">
        <f>+'Balance de Metas PAI'!AZ18</f>
        <v>1.5833333333333333</v>
      </c>
      <c r="D11" s="377" t="str">
        <f t="shared" si="0"/>
        <v>sobrepasa programación</v>
      </c>
      <c r="E11" s="377" t="str">
        <f t="shared" si="0"/>
        <v>sobrepasa programación</v>
      </c>
    </row>
    <row r="12" spans="1:18" ht="51" x14ac:dyDescent="0.2">
      <c r="A12" s="378">
        <v>11</v>
      </c>
      <c r="B12" s="378" t="str">
        <f>+'Balance de Metas PAI'!D19</f>
        <v>1.2.2.2    Un (1) plan estratégico de seguridad para las áreas del Sistema de Parques Nacionales Naturales diseñado y en implementación en el marco de la Comisión Intersectorial para la Protección del SPNN</v>
      </c>
      <c r="C12" s="379">
        <f>+'Balance de Metas PAI'!AZ19</f>
        <v>0.35</v>
      </c>
      <c r="D12" s="377" t="str">
        <f t="shared" si="0"/>
        <v>CRITICO</v>
      </c>
      <c r="E12" s="377" t="str">
        <f t="shared" si="0"/>
        <v>sobrepasa programación</v>
      </c>
      <c r="G12" s="59"/>
    </row>
    <row r="13" spans="1:18" ht="25.5" x14ac:dyDescent="0.2">
      <c r="A13" s="378">
        <v>12</v>
      </c>
      <c r="B13" s="378" t="str">
        <f>+'Balance de Metas PAI'!D20</f>
        <v>1.2.3.1 100 % de los actores sociales e institucionales estratégicos participando en instancias operativas del SINAP.</v>
      </c>
      <c r="C13" s="379">
        <f>+'Balance de Metas PAI'!AZ20</f>
        <v>0.745</v>
      </c>
      <c r="D13" s="377" t="str">
        <f t="shared" si="0"/>
        <v>ACEPTABLE</v>
      </c>
      <c r="E13" s="377" t="str">
        <f t="shared" si="0"/>
        <v>sobrepasa programación</v>
      </c>
    </row>
    <row r="14" spans="1:18" ht="38.25" x14ac:dyDescent="0.2">
      <c r="A14" s="378">
        <v>13</v>
      </c>
      <c r="B14" s="378" t="str">
        <f>+'Balance de Metas PAI'!D21</f>
        <v>1.2.3.2  Doce (12) Subsistemas del Sinap, 6  regionales y 6 temáticos cumplen las caracteristicas asociadas a un sistema completo</v>
      </c>
      <c r="C14" s="379">
        <f>+'Balance de Metas PAI'!AZ21</f>
        <v>0.88888888888888884</v>
      </c>
      <c r="D14" s="377" t="str">
        <f t="shared" si="0"/>
        <v>Satisfactorio</v>
      </c>
      <c r="E14" s="377" t="str">
        <f t="shared" si="0"/>
        <v>sobrepasa programación</v>
      </c>
    </row>
    <row r="15" spans="1:18" ht="25.5" x14ac:dyDescent="0.2">
      <c r="A15" s="378">
        <v>14</v>
      </c>
      <c r="B15" s="378" t="str">
        <f>+'Balance de Metas PAI'!D22</f>
        <v xml:space="preserve">1.2.3.3   100% de las areas protegidas del SINAP se encuentran en el registro único nacional de áreas protegidas </v>
      </c>
      <c r="C15" s="379">
        <f>+'Balance de Metas PAI'!AZ22</f>
        <v>0.79</v>
      </c>
      <c r="D15" s="377" t="str">
        <f t="shared" si="0"/>
        <v>ACEPTABLE</v>
      </c>
      <c r="E15" s="377" t="str">
        <f t="shared" si="0"/>
        <v>sobrepasa programación</v>
      </c>
    </row>
    <row r="16" spans="1:18" ht="25.5" x14ac:dyDescent="0.2">
      <c r="A16" s="378">
        <v>15</v>
      </c>
      <c r="B16" s="378" t="str">
        <f>+'Balance de Metas PAI'!D23</f>
        <v>1.2.3.4   Un (1) Sistema de  categorías de manejo  de áreas protegidas del SINAP desarrollado e implementado.</v>
      </c>
      <c r="C16" s="379">
        <f>+'Balance de Metas PAI'!AZ23</f>
        <v>0.7</v>
      </c>
      <c r="D16" s="377" t="str">
        <f t="shared" si="0"/>
        <v>ACEPTABLE</v>
      </c>
      <c r="E16" s="377" t="str">
        <f t="shared" si="0"/>
        <v>sobrepasa programación</v>
      </c>
    </row>
    <row r="17" spans="1:5" ht="38.25" x14ac:dyDescent="0.2">
      <c r="A17" s="378">
        <v>16</v>
      </c>
      <c r="B17" s="378" t="str">
        <f>+'Balance de Metas PAI'!D24</f>
        <v>1.2.4.1    100% de las Areas del SPNN están implementando procesos educativos en los escenarios formal e informal, en el marco de la Estrategia Nacional de Educación Ambiental</v>
      </c>
      <c r="C17" s="379">
        <f>+'Balance de Metas PAI'!AZ24</f>
        <v>0.83544303797468356</v>
      </c>
      <c r="D17" s="377" t="str">
        <f t="shared" si="0"/>
        <v>Satisfactorio</v>
      </c>
      <c r="E17" s="377" t="str">
        <f t="shared" si="0"/>
        <v>sobrepasa programación</v>
      </c>
    </row>
    <row r="18" spans="1:5" ht="38.25" x14ac:dyDescent="0.2">
      <c r="A18" s="378">
        <v>17</v>
      </c>
      <c r="B18" s="378" t="str">
        <f>+'Balance de Metas PAI'!D25</f>
        <v>2.1.1.1   100% de los sitios prioritarios definidos en las diferentes escalas: nacional, regional y local (departamental) a partir de la identificación de vacíos.</v>
      </c>
      <c r="C18" s="379">
        <f>+'Balance de Metas PAI'!AZ25</f>
        <v>0.8</v>
      </c>
      <c r="D18" s="377" t="str">
        <f t="shared" si="0"/>
        <v>Satisfactorio</v>
      </c>
      <c r="E18" s="377" t="str">
        <f t="shared" si="0"/>
        <v>sobrepasa programación</v>
      </c>
    </row>
    <row r="19" spans="1:5" ht="25.5" x14ac:dyDescent="0.2">
      <c r="A19" s="378">
        <v>18</v>
      </c>
      <c r="B19" s="378" t="str">
        <f>+'Balance de Metas PAI'!D26</f>
        <v>2.2.1.1    100% de las unidades no representadas definidas por Parques Nacionales han sido incluidas dentro del SPNN.</v>
      </c>
      <c r="C19" s="379">
        <f>+'Balance de Metas PAI'!AZ26</f>
        <v>0.68623529411764717</v>
      </c>
      <c r="D19" s="377" t="str">
        <f t="shared" si="0"/>
        <v>ACEPTABLE</v>
      </c>
      <c r="E19" s="377" t="str">
        <f t="shared" si="0"/>
        <v>sobrepasa programación</v>
      </c>
    </row>
    <row r="20" spans="1:5" ht="38.25" x14ac:dyDescent="0.2">
      <c r="A20" s="378">
        <v>19</v>
      </c>
      <c r="B20" s="378" t="str">
        <f>+'Balance de Metas PAI'!D27</f>
        <v>3.1.1.1   Cuatro (4) Programas de manejo de valores objeto de conservación definidos para el sistema al nivel de especie,  adaptados e implementados en el SPNN</v>
      </c>
      <c r="C20" s="379">
        <f>+'Balance de Metas PAI'!AZ27</f>
        <v>0.68</v>
      </c>
      <c r="D20" s="377" t="str">
        <f t="shared" si="0"/>
        <v>ACEPTABLE</v>
      </c>
      <c r="E20" s="377" t="str">
        <f t="shared" si="0"/>
        <v>sobrepasa programación</v>
      </c>
    </row>
    <row r="21" spans="1:5" ht="51" x14ac:dyDescent="0.2">
      <c r="A21" s="378">
        <v>20</v>
      </c>
      <c r="B21" s="378" t="str">
        <f>+'Balance de Metas PAI'!D28</f>
        <v>3.1.1.2  Una (1) Especie o ensamble  o grupo de especie definido como objeto de conservacion del sistema de PNN mantiene poblaciones viables en áreas del sistema y sus zonas de influencia</v>
      </c>
      <c r="C21" s="380" t="str">
        <f>+'Balance de Metas PAI'!AZ28</f>
        <v/>
      </c>
      <c r="D21" s="377" t="str">
        <f t="shared" si="0"/>
        <v>sobrepasa programación</v>
      </c>
      <c r="E21" s="377" t="str">
        <f t="shared" si="0"/>
        <v>sobrepasa programación</v>
      </c>
    </row>
    <row r="22" spans="1:5" ht="38.25" x14ac:dyDescent="0.2">
      <c r="A22" s="378">
        <v>21</v>
      </c>
      <c r="B22" s="378" t="str">
        <f>+'Balance de Metas PAI'!D29</f>
        <v>3.2.1.1    50% de las hectareas ocupadas al 2010 y priorizadas, tienen implementadas estrategias asociadas a temas de ocupación, uso y tenencia</v>
      </c>
      <c r="C22" s="379">
        <f>+'Balance de Metas PAI'!AZ29</f>
        <v>0.8</v>
      </c>
      <c r="D22" s="377" t="str">
        <f t="shared" si="0"/>
        <v>Satisfactorio</v>
      </c>
      <c r="E22" s="377" t="str">
        <f t="shared" si="0"/>
        <v>sobrepasa programación</v>
      </c>
    </row>
    <row r="23" spans="1:5" ht="38.25" x14ac:dyDescent="0.2">
      <c r="A23" s="378">
        <v>22</v>
      </c>
      <c r="B23" s="378" t="str">
        <f>+'Balance de Metas PAI'!D30</f>
        <v>3.2.3.1   100% de especies invasoras priorizadas en el 2010, para el SPNN, con planes de accion que permitan disminuir la presion a los valores objetos de conservacion</v>
      </c>
      <c r="C23" s="379">
        <f>+'Balance de Metas PAI'!AZ30</f>
        <v>1</v>
      </c>
      <c r="D23" s="377" t="str">
        <f t="shared" si="0"/>
        <v>Satisfactorio</v>
      </c>
      <c r="E23" s="377" t="str">
        <f t="shared" si="0"/>
        <v>sobrepasa programación</v>
      </c>
    </row>
    <row r="24" spans="1:5" ht="38.25" x14ac:dyDescent="0.2">
      <c r="A24" s="378">
        <v>23</v>
      </c>
      <c r="B24" s="378" t="str">
        <f>+'Balance de Metas PAI'!D31</f>
        <v>3.2.3.2    100% de las áreas del sistema de PNN con planes de emergencia articulados con las instancias de coordinación correspondientes.</v>
      </c>
      <c r="C24" s="379">
        <f>+'Balance de Metas PAI'!AZ31</f>
        <v>0.34577777777777774</v>
      </c>
      <c r="D24" s="377" t="str">
        <f t="shared" si="0"/>
        <v>CRITICO</v>
      </c>
      <c r="E24" s="377" t="str">
        <f t="shared" si="0"/>
        <v>sobrepasa programación</v>
      </c>
    </row>
    <row r="25" spans="1:5" ht="76.5" x14ac:dyDescent="0.2">
      <c r="A25" s="378">
        <v>24</v>
      </c>
      <c r="B25" s="378" t="str">
        <f>+'Balance de Metas PAI'!D32</f>
        <v>3.2.3.3  100% de los Planes de Contingencia que respondan a cada una de las amenazas identificadas en las áreas del SPNN,  en marcha, articulados con los Comités Locales y Regionales de Prevencion y Atencion de Desastres. (CLOPAD´s y CREPAD´s) y  que cuentan con la dotación para actuar como primer respondiente</v>
      </c>
      <c r="C25" s="379">
        <f>+'Balance de Metas PAI'!AZ32</f>
        <v>7.0000000000000007E-2</v>
      </c>
      <c r="D25" s="377" t="str">
        <f t="shared" si="0"/>
        <v>CRITICO</v>
      </c>
      <c r="E25" s="377" t="str">
        <f t="shared" si="0"/>
        <v>sobrepasa programación</v>
      </c>
    </row>
    <row r="26" spans="1:5" ht="51" x14ac:dyDescent="0.2">
      <c r="A26" s="378">
        <v>25</v>
      </c>
      <c r="B26" s="378" t="str">
        <f>+'Balance de Metas PAI'!D33</f>
        <v>3.2.4.1     50% de especies o ecosistemas definidos como objetos de conservación del SPNN y con presión por uso y aprovechamiento han mejorado su condición de estado, conforme a criterios de sostenibilidad</v>
      </c>
      <c r="C26" s="379">
        <f>+'Balance de Metas PAI'!AZ33</f>
        <v>0</v>
      </c>
      <c r="D26" s="377" t="str">
        <f t="shared" si="0"/>
        <v>CRITICO</v>
      </c>
      <c r="E26" s="377" t="str">
        <f t="shared" si="0"/>
        <v>sobrepasa programación</v>
      </c>
    </row>
    <row r="27" spans="1:5" ht="51" x14ac:dyDescent="0.2">
      <c r="A27" s="378">
        <v>26</v>
      </c>
      <c r="B27" s="378" t="str">
        <f>+'Balance de Metas PAI'!D34</f>
        <v>3.2.4.2    100% de las areas del sistema priorizadas en el 2010,  hacen parte de procesos de ordenamiento regional de los recursos hidrobiologicos y pesqueros, incorporando e implementando  acciones para la conservacion del SPNN.</v>
      </c>
      <c r="C27" s="379">
        <f>+'Balance de Metas PAI'!AZ34</f>
        <v>1.2</v>
      </c>
      <c r="D27" s="377" t="str">
        <f t="shared" si="0"/>
        <v>sobrepasa programación</v>
      </c>
      <c r="E27" s="377" t="str">
        <f t="shared" si="0"/>
        <v>sobrepasa programación</v>
      </c>
    </row>
    <row r="28" spans="1:5" ht="38.25" x14ac:dyDescent="0.2">
      <c r="A28" s="378">
        <v>27</v>
      </c>
      <c r="B28" s="378" t="str">
        <f>+'Balance de Metas PAI'!D35</f>
        <v>3.2.4.3   Disminuir en un 50% del número de unidades económicas de pesca que afectan las áreas del sistema de PNN</v>
      </c>
      <c r="C28" s="379" t="str">
        <f>+'Balance de Metas PAI'!AZ35</f>
        <v/>
      </c>
      <c r="D28" s="377" t="str">
        <f t="shared" si="0"/>
        <v>sobrepasa programación</v>
      </c>
      <c r="E28" s="377" t="str">
        <f t="shared" si="0"/>
        <v>sobrepasa programación</v>
      </c>
    </row>
    <row r="29" spans="1:5" ht="51" x14ac:dyDescent="0.2">
      <c r="A29" s="378">
        <v>28</v>
      </c>
      <c r="B29" s="378" t="str">
        <f>+'Balance de Metas PAI'!D36</f>
        <v>3.2.4.4    100% de las presiones que afectan al SPNN por el otorgamiento de permisos, concesiones y autorizaciones de actividades permitidas en las áreas protegidas que conforman el mismo, cualificadas y cuantificadas.</v>
      </c>
      <c r="C29" s="379">
        <f>+'Balance de Metas PAI'!AZ36</f>
        <v>1.7499999999999998</v>
      </c>
      <c r="D29" s="377" t="str">
        <f t="shared" si="0"/>
        <v>sobrepasa programación</v>
      </c>
      <c r="E29" s="377" t="str">
        <f t="shared" si="0"/>
        <v>sobrepasa programación</v>
      </c>
    </row>
    <row r="30" spans="1:5" ht="51" x14ac:dyDescent="0.2">
      <c r="A30" s="378">
        <v>29</v>
      </c>
      <c r="B30" s="378" t="str">
        <f>+'Balance de Metas PAI'!D37</f>
        <v>3.2.4.5    100% de las presiones priorizadas a 2010 para el SPNN, originadas por infracciones ambientales, intervenidas mediante el ejercicio efectivo de la función sancionatoria y/o a través de procesos penales</v>
      </c>
      <c r="C30" s="379">
        <f>+'Balance de Metas PAI'!AZ37</f>
        <v>1.7</v>
      </c>
      <c r="D30" s="377" t="str">
        <f t="shared" si="0"/>
        <v>sobrepasa programación</v>
      </c>
      <c r="E30" s="377" t="str">
        <f t="shared" si="0"/>
        <v>sobrepasa programación</v>
      </c>
    </row>
    <row r="31" spans="1:5" ht="38.25" x14ac:dyDescent="0.2">
      <c r="A31" s="378">
        <v>30</v>
      </c>
      <c r="B31" s="378" t="str">
        <f>+'Balance de Metas PAI'!D38</f>
        <v xml:space="preserve">3.2.4.6    100% de áreas con vocación ecoturística han mantenido o mejorado el estado de conservación de sus VOC a través de la implementación de planes de uso público </v>
      </c>
      <c r="C31" s="379">
        <f>+'Balance de Metas PAI'!AZ38</f>
        <v>0.43474999999999997</v>
      </c>
      <c r="D31" s="377" t="str">
        <f t="shared" si="0"/>
        <v>CRITICO</v>
      </c>
      <c r="E31" s="377" t="str">
        <f t="shared" si="0"/>
        <v>sobrepasa programación</v>
      </c>
    </row>
    <row r="32" spans="1:5" ht="51" x14ac:dyDescent="0.2">
      <c r="A32" s="378">
        <v>31</v>
      </c>
      <c r="B32" s="378" t="str">
        <f>+'Balance de Metas PAI'!D39</f>
        <v>3.3.1.1    100% de los subsistemas regionales del SINAP identifican la estructura ecologica principal de su región, con las áreas del SPNN como nucleo, y promueven e implementan figuras de ordenamiento  para su consolidacion.</v>
      </c>
      <c r="C32" s="379">
        <f>+'Balance de Metas PAI'!AZ39</f>
        <v>0</v>
      </c>
      <c r="D32" s="377" t="str">
        <f t="shared" si="0"/>
        <v>CRITICO</v>
      </c>
      <c r="E32" s="377" t="str">
        <f t="shared" si="0"/>
        <v>sobrepasa programación</v>
      </c>
    </row>
    <row r="33" spans="1:5" ht="51" x14ac:dyDescent="0.2">
      <c r="A33" s="378">
        <v>32</v>
      </c>
      <c r="B33" s="378" t="str">
        <f>+'Balance de Metas PAI'!D40</f>
        <v>3.4.1.1    100% de los  VOC definidos para el sistema cuentan con una línea base de informacion actualizada conforme a los ejercicios de planificacion para el manejo de las áreas y el sistema</v>
      </c>
      <c r="C33" s="379">
        <f>+'Balance de Metas PAI'!AZ40</f>
        <v>0.89</v>
      </c>
      <c r="D33" s="377" t="str">
        <f t="shared" si="0"/>
        <v>Satisfactorio</v>
      </c>
      <c r="E33" s="377" t="str">
        <f t="shared" si="0"/>
        <v>sobrepasa programación</v>
      </c>
    </row>
    <row r="34" spans="1:5" ht="38.25" x14ac:dyDescent="0.2">
      <c r="A34" s="378">
        <v>33</v>
      </c>
      <c r="B34" s="378" t="str">
        <f>+'Balance de Metas PAI'!D41</f>
        <v xml:space="preserve">3.4.2.1    100% de una propuesta de estructura organizacional que responda a las necesidades del Sistema, gestionada ante las instancias competentes </v>
      </c>
      <c r="C34" s="379">
        <f>+'Balance de Metas PAI'!AZ41</f>
        <v>0.74</v>
      </c>
      <c r="D34" s="377" t="str">
        <f t="shared" si="0"/>
        <v>ACEPTABLE</v>
      </c>
      <c r="E34" s="377" t="str">
        <f t="shared" si="0"/>
        <v>sobrepasa programación</v>
      </c>
    </row>
    <row r="35" spans="1:5" ht="38.25" x14ac:dyDescent="0.2">
      <c r="A35" s="378">
        <v>34</v>
      </c>
      <c r="B35" s="378" t="str">
        <f>+'Balance de Metas PAI'!D42</f>
        <v>3.4.2.2     100% Implementación, seguimiento y adaptación de los programas de capacitación definidos en el Plan Institucional de Capacitación de la Unidad de Parques</v>
      </c>
      <c r="C35" s="379">
        <f>+'Balance de Metas PAI'!AZ42</f>
        <v>1.1000000000000001</v>
      </c>
      <c r="D35" s="377" t="str">
        <f t="shared" si="0"/>
        <v>sobrepasa programación</v>
      </c>
      <c r="E35" s="377" t="str">
        <f t="shared" si="0"/>
        <v>sobrepasa programación</v>
      </c>
    </row>
    <row r="36" spans="1:5" ht="51" x14ac:dyDescent="0.2">
      <c r="A36" s="378">
        <v>35</v>
      </c>
      <c r="B36" s="378" t="str">
        <f>+'Balance de Metas PAI'!D43</f>
        <v>3.4.2.3   100% Implementación, seguimiento y adaptación de los programas de bienestar definidos en el Plan Institucional de bienestar social de la Unidad de Parques (sin linea base, se calculo con 6 DT representadas en 100%)</v>
      </c>
      <c r="C36" s="379">
        <f>+'Balance de Metas PAI'!AZ43</f>
        <v>1.01</v>
      </c>
      <c r="D36" s="377" t="str">
        <f t="shared" si="0"/>
        <v>sobrepasa programación</v>
      </c>
      <c r="E36" s="377" t="str">
        <f t="shared" si="0"/>
        <v>sobrepasa programación</v>
      </c>
    </row>
    <row r="37" spans="1:5" ht="51" x14ac:dyDescent="0.2">
      <c r="A37" s="378">
        <v>36</v>
      </c>
      <c r="B37" s="378" t="str">
        <f>+'Balance de Metas PAI'!D44</f>
        <v>3.4.3.1   100% del sistema de planeación institucional estandarizado y en implementación para el SPNN, que responda a las normas técnicas de calidad y el Modelo Estándar de Control Interno</v>
      </c>
      <c r="C37" s="379">
        <f>+'Balance de Metas PAI'!AZ44</f>
        <v>0.94779999999999998</v>
      </c>
      <c r="D37" s="377" t="str">
        <f t="shared" si="0"/>
        <v>Satisfactorio</v>
      </c>
      <c r="E37" s="377" t="str">
        <f t="shared" si="0"/>
        <v>sobrepasa programación</v>
      </c>
    </row>
    <row r="38" spans="1:5" ht="63.75" x14ac:dyDescent="0.2">
      <c r="A38" s="378">
        <v>37</v>
      </c>
      <c r="B38" s="378" t="str">
        <f>+'Balance de Metas PAI'!D45</f>
        <v>3.4.4.1     El equivalente al 60% de la población que habita en las 6 ciudades capitales en donde se ubican las Direcciones Territoriales y el Nivel Central, informadas sobre el SPNN y los bienes y servicios ambientales del mismo, en el marco de la medición anual de medios</v>
      </c>
      <c r="C38" s="379">
        <f>+'Balance de Metas PAI'!AZ45</f>
        <v>0.8666666666666667</v>
      </c>
      <c r="D38" s="377" t="str">
        <f t="shared" si="0"/>
        <v>Satisfactorio</v>
      </c>
      <c r="E38" s="377" t="str">
        <f t="shared" si="0"/>
        <v>sobrepasa programación</v>
      </c>
    </row>
    <row r="39" spans="1:5" ht="25.5" x14ac:dyDescent="0.2">
      <c r="A39" s="378">
        <v>38</v>
      </c>
      <c r="B39" s="378" t="str">
        <f>+'Balance de Metas PAI'!D46</f>
        <v>3.4.4.3   28 áreas Protegidas del SPNN implementando procesos de comunicación comunitaria</v>
      </c>
      <c r="C39" s="379">
        <f>+'Balance de Metas PAI'!AZ46</f>
        <v>1</v>
      </c>
      <c r="D39" s="377" t="str">
        <f t="shared" si="0"/>
        <v>Satisfactorio</v>
      </c>
      <c r="E39" s="377" t="str">
        <f t="shared" si="0"/>
        <v>sobrepasa programación</v>
      </c>
    </row>
    <row r="40" spans="1:5" ht="38.25" x14ac:dyDescent="0.2">
      <c r="A40" s="378">
        <v>39</v>
      </c>
      <c r="B40" s="378" t="str">
        <f>+'Balance de Metas PAI'!D47</f>
        <v>3.4.4.4   100% del talento humano del SPNN haciendo uso de los canales de comunicación interna con el fin de informar y ser informado.</v>
      </c>
      <c r="C40" s="379">
        <f>+'Balance de Metas PAI'!AZ47</f>
        <v>2</v>
      </c>
      <c r="D40" s="377" t="str">
        <f t="shared" si="0"/>
        <v>sobrepasa programación</v>
      </c>
      <c r="E40" s="377" t="str">
        <f t="shared" si="0"/>
        <v>sobrepasa programación</v>
      </c>
    </row>
    <row r="41" spans="1:5" ht="38.25" x14ac:dyDescent="0.2">
      <c r="A41" s="378">
        <v>40</v>
      </c>
      <c r="B41" s="378" t="str">
        <f>+'Balance de Metas PAI'!D48</f>
        <v>3.4.4.2. 36 eventos de carácter internacional de alto nivel, priorizados para el período 2011-2019, en los cuales se incide en términos de negociación, posicionando la gestion del SPNN</v>
      </c>
      <c r="C41" s="379">
        <f>+'Balance de Metas PAI'!AZ48</f>
        <v>1.625</v>
      </c>
      <c r="D41" s="377" t="str">
        <f t="shared" si="0"/>
        <v>sobrepasa programación</v>
      </c>
      <c r="E41" s="377" t="str">
        <f t="shared" si="0"/>
        <v>sobrepasa programación</v>
      </c>
    </row>
    <row r="42" spans="1:5" ht="38.25" x14ac:dyDescent="0.2">
      <c r="A42" s="378">
        <v>41</v>
      </c>
      <c r="B42" s="378" t="str">
        <f>+'Balance de Metas PAI'!D49</f>
        <v>3.4.5.1  Disminución del 30% de la brecha financiera (precios constantes de 2010) de acuerdo con el plan financiero de fuentes, usos y recursos de la Unidad de Parques</v>
      </c>
      <c r="C42" s="379">
        <f>+'Balance de Metas PAI'!AZ49</f>
        <v>0.72999999999999987</v>
      </c>
      <c r="D42" s="377" t="str">
        <f t="shared" si="0"/>
        <v>ACEPTABLE</v>
      </c>
      <c r="E42" s="377" t="str">
        <f t="shared" si="0"/>
        <v>sobrepasa programación</v>
      </c>
    </row>
    <row r="43" spans="1:5" x14ac:dyDescent="0.2">
      <c r="C43" s="50"/>
      <c r="D43" s="50"/>
      <c r="E43" s="50"/>
    </row>
    <row r="44" spans="1:5" x14ac:dyDescent="0.2">
      <c r="C44" s="50"/>
      <c r="D44" s="50"/>
      <c r="E44" s="50"/>
    </row>
    <row r="45" spans="1:5" x14ac:dyDescent="0.2">
      <c r="C45" s="50"/>
      <c r="D45" s="50"/>
      <c r="E45" s="50"/>
    </row>
    <row r="46" spans="1:5" x14ac:dyDescent="0.2">
      <c r="C46" s="50"/>
      <c r="D46" s="50"/>
      <c r="E46" s="50"/>
    </row>
    <row r="47" spans="1:5" x14ac:dyDescent="0.2">
      <c r="C47" s="50"/>
      <c r="D47" s="50"/>
      <c r="E47" s="50"/>
    </row>
    <row r="48" spans="1:5" x14ac:dyDescent="0.2">
      <c r="C48" s="50"/>
      <c r="D48" s="50"/>
      <c r="E48" s="50"/>
    </row>
    <row r="49" spans="3:5" x14ac:dyDescent="0.2">
      <c r="C49" s="50"/>
      <c r="D49" s="50"/>
      <c r="E49" s="50"/>
    </row>
    <row r="50" spans="3:5" x14ac:dyDescent="0.2">
      <c r="C50" s="50"/>
      <c r="D50" s="50"/>
      <c r="E50" s="50"/>
    </row>
    <row r="51" spans="3:5" x14ac:dyDescent="0.2">
      <c r="C51" s="50"/>
      <c r="D51" s="50"/>
      <c r="E51" s="50"/>
    </row>
    <row r="52" spans="3:5" x14ac:dyDescent="0.2">
      <c r="C52" s="50"/>
      <c r="D52" s="50"/>
      <c r="E52" s="50"/>
    </row>
    <row r="53" spans="3:5" x14ac:dyDescent="0.2">
      <c r="C53" s="50"/>
      <c r="D53" s="50"/>
      <c r="E53" s="50"/>
    </row>
    <row r="54" spans="3:5" x14ac:dyDescent="0.2">
      <c r="C54" s="50"/>
      <c r="D54" s="50"/>
      <c r="E54" s="50"/>
    </row>
    <row r="55" spans="3:5" x14ac:dyDescent="0.2">
      <c r="C55" s="50"/>
      <c r="D55" s="50"/>
      <c r="E55" s="50"/>
    </row>
    <row r="56" spans="3:5" x14ac:dyDescent="0.2">
      <c r="C56" s="50"/>
      <c r="D56" s="50"/>
      <c r="E56" s="50"/>
    </row>
    <row r="57" spans="3:5" x14ac:dyDescent="0.2">
      <c r="C57" s="50"/>
      <c r="D57" s="50"/>
      <c r="E57" s="50"/>
    </row>
    <row r="58" spans="3:5" x14ac:dyDescent="0.2">
      <c r="C58" s="50"/>
      <c r="D58" s="50"/>
      <c r="E58" s="50"/>
    </row>
    <row r="59" spans="3:5" x14ac:dyDescent="0.2">
      <c r="C59" s="50"/>
      <c r="D59" s="50"/>
      <c r="E59" s="50"/>
    </row>
    <row r="60" spans="3:5" x14ac:dyDescent="0.2">
      <c r="C60" s="50"/>
      <c r="D60" s="50"/>
      <c r="E60" s="50"/>
    </row>
    <row r="61" spans="3:5" x14ac:dyDescent="0.2">
      <c r="C61" s="50"/>
      <c r="D61" s="50"/>
      <c r="E61" s="50"/>
    </row>
    <row r="62" spans="3:5" x14ac:dyDescent="0.2">
      <c r="C62" s="50"/>
      <c r="D62" s="50"/>
      <c r="E62" s="50"/>
    </row>
    <row r="63" spans="3:5" x14ac:dyDescent="0.2">
      <c r="C63" s="50"/>
      <c r="D63" s="50"/>
      <c r="E63" s="50"/>
    </row>
    <row r="64" spans="3:5" x14ac:dyDescent="0.2">
      <c r="C64" s="50"/>
      <c r="D64" s="50"/>
      <c r="E64" s="50"/>
    </row>
    <row r="65" spans="3:5" x14ac:dyDescent="0.2">
      <c r="C65" s="50"/>
      <c r="D65" s="50"/>
      <c r="E65" s="50"/>
    </row>
    <row r="66" spans="3:5" x14ac:dyDescent="0.2">
      <c r="C66" s="50"/>
      <c r="D66" s="50"/>
      <c r="E66" s="50"/>
    </row>
    <row r="67" spans="3:5" x14ac:dyDescent="0.2">
      <c r="C67" s="50"/>
      <c r="D67" s="50"/>
      <c r="E67" s="50"/>
    </row>
    <row r="68" spans="3:5" x14ac:dyDescent="0.2">
      <c r="C68" s="50"/>
      <c r="D68" s="50"/>
      <c r="E68" s="50"/>
    </row>
    <row r="69" spans="3:5" x14ac:dyDescent="0.2">
      <c r="C69" s="50"/>
      <c r="D69" s="50"/>
      <c r="E69" s="50"/>
    </row>
    <row r="70" spans="3:5" x14ac:dyDescent="0.2">
      <c r="C70" s="50"/>
      <c r="D70" s="50"/>
      <c r="E70" s="50"/>
    </row>
    <row r="71" spans="3:5" x14ac:dyDescent="0.2">
      <c r="C71" s="50"/>
      <c r="D71" s="50"/>
      <c r="E71" s="50"/>
    </row>
    <row r="72" spans="3:5" x14ac:dyDescent="0.2">
      <c r="C72" s="50"/>
      <c r="D72" s="50"/>
      <c r="E72" s="50"/>
    </row>
    <row r="73" spans="3:5" x14ac:dyDescent="0.2">
      <c r="C73" s="50"/>
      <c r="D73" s="50"/>
      <c r="E73" s="50"/>
    </row>
    <row r="74" spans="3:5" x14ac:dyDescent="0.2">
      <c r="C74" s="50"/>
      <c r="D74" s="50"/>
      <c r="E74" s="50"/>
    </row>
    <row r="75" spans="3:5" x14ac:dyDescent="0.2">
      <c r="C75" s="50"/>
      <c r="D75" s="50"/>
      <c r="E75" s="50"/>
    </row>
    <row r="76" spans="3:5" x14ac:dyDescent="0.2">
      <c r="C76" s="50"/>
      <c r="D76" s="50"/>
      <c r="E76" s="50"/>
    </row>
    <row r="77" spans="3:5" x14ac:dyDescent="0.2">
      <c r="C77" s="50"/>
      <c r="D77" s="50"/>
      <c r="E77" s="50"/>
    </row>
    <row r="78" spans="3:5" x14ac:dyDescent="0.2">
      <c r="C78" s="50"/>
      <c r="D78" s="50"/>
      <c r="E78" s="50"/>
    </row>
  </sheetData>
  <mergeCells count="1">
    <mergeCell ref="G2:I2"/>
  </mergeCells>
  <conditionalFormatting sqref="D1:D42">
    <cfRule type="cellIs" dxfId="34" priority="6" operator="equal">
      <formula>"critico"</formula>
    </cfRule>
    <cfRule type="cellIs" dxfId="33" priority="7" operator="equal">
      <formula>"Aceptable"</formula>
    </cfRule>
    <cfRule type="cellIs" dxfId="32" priority="8" operator="equal">
      <formula>"Satisfactorio"</formula>
    </cfRule>
    <cfRule type="cellIs" dxfId="31" priority="9" operator="equal">
      <formula>"Sobrepasa programación"</formula>
    </cfRule>
    <cfRule type="cellIs" dxfId="30" priority="11" operator="equal">
      <formula>"obrepasa programación"</formula>
    </cfRule>
  </conditionalFormatting>
  <conditionalFormatting sqref="F1">
    <cfRule type="cellIs" dxfId="29" priority="10" operator="equal">
      <formula>"obrepasa programación"</formula>
    </cfRule>
  </conditionalFormatting>
  <conditionalFormatting sqref="E1:E42">
    <cfRule type="cellIs" dxfId="28" priority="1" operator="equal">
      <formula>"critico"</formula>
    </cfRule>
    <cfRule type="cellIs" dxfId="27" priority="2" operator="equal">
      <formula>"Aceptable"</formula>
    </cfRule>
    <cfRule type="cellIs" dxfId="26" priority="3" operator="equal">
      <formula>"Satisfactorio"</formula>
    </cfRule>
    <cfRule type="cellIs" dxfId="25" priority="4" operator="equal">
      <formula>"Sobrepasa programación"</formula>
    </cfRule>
    <cfRule type="cellIs" dxfId="24" priority="5" operator="equal">
      <formula>"obrepasa programación"</formula>
    </cfRule>
  </conditionalFormatting>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H30"/>
  <sheetViews>
    <sheetView workbookViewId="0">
      <selection activeCell="B2" sqref="B2:B15"/>
    </sheetView>
  </sheetViews>
  <sheetFormatPr baseColWidth="10" defaultRowHeight="12.75" x14ac:dyDescent="0.2"/>
  <sheetData>
    <row r="1" spans="1:8" x14ac:dyDescent="0.2">
      <c r="D1" t="s">
        <v>117</v>
      </c>
      <c r="F1" t="s">
        <v>118</v>
      </c>
      <c r="G1" s="32" t="s">
        <v>119</v>
      </c>
      <c r="H1" s="32" t="s">
        <v>120</v>
      </c>
    </row>
    <row r="2" spans="1:8" ht="15.75" x14ac:dyDescent="0.2">
      <c r="A2" s="26">
        <v>0.8</v>
      </c>
      <c r="B2" t="s">
        <v>117</v>
      </c>
      <c r="D2" s="26">
        <v>0.8</v>
      </c>
      <c r="E2" t="s">
        <v>117</v>
      </c>
      <c r="F2" s="26">
        <v>0.64748201438848918</v>
      </c>
      <c r="G2" s="50">
        <v>0.17</v>
      </c>
      <c r="H2" s="26">
        <v>1</v>
      </c>
    </row>
    <row r="3" spans="1:8" ht="15.75" x14ac:dyDescent="0.2">
      <c r="A3" s="26">
        <v>0.84615384615384615</v>
      </c>
      <c r="B3" t="s">
        <v>117</v>
      </c>
      <c r="D3" s="26">
        <v>0.84615384615384615</v>
      </c>
      <c r="E3" t="s">
        <v>117</v>
      </c>
      <c r="F3" s="26">
        <v>4</v>
      </c>
      <c r="G3" s="50">
        <v>1.43</v>
      </c>
      <c r="H3" s="26">
        <v>1.0502137013446493</v>
      </c>
    </row>
    <row r="4" spans="1:8" ht="15.75" x14ac:dyDescent="0.2">
      <c r="A4" s="26">
        <v>1.5476190476190477</v>
      </c>
      <c r="B4" t="s">
        <v>117</v>
      </c>
      <c r="D4" s="26">
        <v>1.5476190476190477</v>
      </c>
      <c r="E4" t="s">
        <v>117</v>
      </c>
      <c r="F4" s="26">
        <v>0.878</v>
      </c>
      <c r="G4" s="50">
        <v>0.08</v>
      </c>
    </row>
    <row r="5" spans="1:8" ht="15.75" x14ac:dyDescent="0.2">
      <c r="A5" s="26">
        <v>0.35</v>
      </c>
      <c r="B5" t="s">
        <v>117</v>
      </c>
      <c r="D5" s="26">
        <v>0.35</v>
      </c>
      <c r="E5" t="s">
        <v>117</v>
      </c>
      <c r="F5" s="26">
        <v>1.3333333333333333</v>
      </c>
    </row>
    <row r="6" spans="1:8" ht="15.75" x14ac:dyDescent="0.2">
      <c r="A6" s="26">
        <v>1.38</v>
      </c>
      <c r="B6" t="s">
        <v>117</v>
      </c>
      <c r="D6" s="26">
        <v>1.38</v>
      </c>
      <c r="E6" t="s">
        <v>117</v>
      </c>
      <c r="F6" s="26">
        <v>0.85</v>
      </c>
    </row>
    <row r="7" spans="1:8" ht="15.75" x14ac:dyDescent="0.2">
      <c r="A7" s="26">
        <v>0.18</v>
      </c>
      <c r="B7" t="s">
        <v>117</v>
      </c>
      <c r="D7" s="26">
        <v>0.18</v>
      </c>
      <c r="E7" t="s">
        <v>117</v>
      </c>
      <c r="F7" s="26">
        <v>0.7</v>
      </c>
    </row>
    <row r="8" spans="1:8" ht="15.75" x14ac:dyDescent="0.2">
      <c r="A8" s="26">
        <v>2.5356667830687831</v>
      </c>
      <c r="B8" t="s">
        <v>117</v>
      </c>
      <c r="D8" s="26">
        <v>2.5356667830687831</v>
      </c>
      <c r="E8" t="s">
        <v>117</v>
      </c>
      <c r="F8" s="26">
        <v>0.66</v>
      </c>
    </row>
    <row r="9" spans="1:8" ht="15.75" x14ac:dyDescent="0.2">
      <c r="A9" s="26">
        <v>1</v>
      </c>
      <c r="B9" t="s">
        <v>117</v>
      </c>
      <c r="D9" s="26">
        <v>1</v>
      </c>
      <c r="E9" t="s">
        <v>117</v>
      </c>
      <c r="F9" s="26">
        <v>0.70094117647058829</v>
      </c>
    </row>
    <row r="10" spans="1:8" ht="15.75" x14ac:dyDescent="0.2">
      <c r="A10" s="26">
        <v>7.9365079365079361E-2</v>
      </c>
      <c r="B10" t="s">
        <v>117</v>
      </c>
      <c r="D10" s="26">
        <v>7.9365079365079361E-2</v>
      </c>
      <c r="E10" t="s">
        <v>117</v>
      </c>
      <c r="F10" s="26">
        <v>0</v>
      </c>
    </row>
    <row r="11" spans="1:8" ht="15.75" x14ac:dyDescent="0.2">
      <c r="A11" s="26">
        <v>0.375</v>
      </c>
      <c r="B11" t="s">
        <v>117</v>
      </c>
      <c r="D11" s="26">
        <v>0.375</v>
      </c>
      <c r="E11" t="s">
        <v>117</v>
      </c>
    </row>
    <row r="12" spans="1:8" ht="15.75" x14ac:dyDescent="0.2">
      <c r="A12" s="26">
        <v>0.5</v>
      </c>
      <c r="B12" t="s">
        <v>117</v>
      </c>
      <c r="D12" s="26">
        <v>0.5</v>
      </c>
      <c r="E12" t="s">
        <v>117</v>
      </c>
    </row>
    <row r="13" spans="1:8" ht="15.75" x14ac:dyDescent="0.2">
      <c r="A13" s="26">
        <v>0.74999999999999989</v>
      </c>
      <c r="B13" t="s">
        <v>117</v>
      </c>
      <c r="D13" s="26">
        <v>0.74999999999999989</v>
      </c>
      <c r="E13" t="s">
        <v>117</v>
      </c>
    </row>
    <row r="14" spans="1:8" ht="15.75" x14ac:dyDescent="0.2">
      <c r="A14" s="26">
        <v>2.5</v>
      </c>
      <c r="B14" t="s">
        <v>117</v>
      </c>
      <c r="D14" s="26">
        <v>2.5</v>
      </c>
      <c r="E14" t="s">
        <v>117</v>
      </c>
    </row>
    <row r="15" spans="1:8" ht="15.75" x14ac:dyDescent="0.2">
      <c r="A15" s="26">
        <v>0.47</v>
      </c>
      <c r="B15" t="s">
        <v>117</v>
      </c>
      <c r="D15" s="26">
        <v>0.47</v>
      </c>
      <c r="E15" t="s">
        <v>117</v>
      </c>
    </row>
    <row r="16" spans="1:8" ht="15.75" x14ac:dyDescent="0.2">
      <c r="A16" s="26">
        <v>0.64748201438848918</v>
      </c>
      <c r="B16" t="s">
        <v>118</v>
      </c>
      <c r="D16" s="50">
        <f>AVERAGE(D2:D15)</f>
        <v>0.95098605401476821</v>
      </c>
      <c r="E16" s="50"/>
      <c r="F16" s="50">
        <f>AVERAGE(F2:F15)</f>
        <v>1.0855285026880455</v>
      </c>
      <c r="G16" s="50">
        <f>AVERAGE(G2:G15)</f>
        <v>0.55999999999999994</v>
      </c>
      <c r="H16" s="50">
        <f>AVERAGE(H2:H15)</f>
        <v>1.0251068506723247</v>
      </c>
    </row>
    <row r="17" spans="1:2" ht="15.75" x14ac:dyDescent="0.2">
      <c r="A17" s="26">
        <v>4</v>
      </c>
      <c r="B17" t="s">
        <v>118</v>
      </c>
    </row>
    <row r="18" spans="1:2" ht="15.75" x14ac:dyDescent="0.2">
      <c r="A18" s="26">
        <v>0.878</v>
      </c>
      <c r="B18" t="s">
        <v>118</v>
      </c>
    </row>
    <row r="19" spans="1:2" ht="15.75" x14ac:dyDescent="0.2">
      <c r="A19" s="26">
        <v>1.3333333333333333</v>
      </c>
      <c r="B19" t="s">
        <v>118</v>
      </c>
    </row>
    <row r="20" spans="1:2" ht="15.75" x14ac:dyDescent="0.2">
      <c r="A20" s="26">
        <v>0.85</v>
      </c>
      <c r="B20" t="s">
        <v>118</v>
      </c>
    </row>
    <row r="21" spans="1:2" ht="15.75" x14ac:dyDescent="0.2">
      <c r="A21" s="26">
        <v>0.7</v>
      </c>
      <c r="B21" t="s">
        <v>118</v>
      </c>
    </row>
    <row r="22" spans="1:2" ht="15.75" x14ac:dyDescent="0.2">
      <c r="A22" s="26">
        <v>0.66</v>
      </c>
      <c r="B22" t="s">
        <v>118</v>
      </c>
    </row>
    <row r="23" spans="1:2" ht="15.75" x14ac:dyDescent="0.2">
      <c r="A23" s="26">
        <v>0.70094117647058829</v>
      </c>
      <c r="B23" t="s">
        <v>118</v>
      </c>
    </row>
    <row r="24" spans="1:2" ht="15.75" x14ac:dyDescent="0.2">
      <c r="A24" s="26">
        <v>0</v>
      </c>
      <c r="B24" t="s">
        <v>118</v>
      </c>
    </row>
    <row r="25" spans="1:2" x14ac:dyDescent="0.2">
      <c r="A25" s="50">
        <v>0.17</v>
      </c>
      <c r="B25" s="32" t="s">
        <v>119</v>
      </c>
    </row>
    <row r="26" spans="1:2" x14ac:dyDescent="0.2">
      <c r="A26" s="50">
        <v>1.43</v>
      </c>
      <c r="B26" s="32" t="s">
        <v>119</v>
      </c>
    </row>
    <row r="27" spans="1:2" x14ac:dyDescent="0.2">
      <c r="A27" s="50">
        <v>0.08</v>
      </c>
      <c r="B27" s="32" t="s">
        <v>119</v>
      </c>
    </row>
    <row r="28" spans="1:2" ht="15.75" x14ac:dyDescent="0.2">
      <c r="A28" s="26">
        <v>1</v>
      </c>
      <c r="B28" s="32" t="s">
        <v>120</v>
      </c>
    </row>
    <row r="29" spans="1:2" ht="15.75" x14ac:dyDescent="0.2">
      <c r="A29" s="26">
        <v>1.0502137013446493</v>
      </c>
      <c r="B29" s="32" t="s">
        <v>120</v>
      </c>
    </row>
    <row r="30" spans="1:2" x14ac:dyDescent="0.2">
      <c r="B30" s="32"/>
    </row>
  </sheetData>
  <autoFilter ref="A2:B29"/>
  <conditionalFormatting sqref="F2:F10 D2:D15">
    <cfRule type="cellIs" dxfId="23" priority="34" operator="greaterThanOrEqual">
      <formula>0.8</formula>
    </cfRule>
    <cfRule type="cellIs" dxfId="22" priority="35" operator="between">
      <formula>0.79</formula>
      <formula>0.66</formula>
    </cfRule>
    <cfRule type="cellIs" dxfId="21" priority="36" operator="lessThanOrEqual">
      <formula>0.65</formula>
    </cfRule>
  </conditionalFormatting>
  <conditionalFormatting sqref="H2:H3">
    <cfRule type="cellIs" dxfId="20" priority="10" operator="greaterThanOrEqual">
      <formula>0.8</formula>
    </cfRule>
    <cfRule type="cellIs" dxfId="19" priority="11" operator="between">
      <formula>0.79</formula>
      <formula>0.66</formula>
    </cfRule>
    <cfRule type="cellIs" dxfId="18" priority="12" operator="lessThanOrEqual">
      <formula>0.65</formula>
    </cfRule>
  </conditionalFormatting>
  <conditionalFormatting sqref="A2:A15">
    <cfRule type="cellIs" dxfId="17" priority="7" operator="greaterThanOrEqual">
      <formula>0.8</formula>
    </cfRule>
    <cfRule type="cellIs" dxfId="16" priority="8" operator="between">
      <formula>0.79</formula>
      <formula>0.66</formula>
    </cfRule>
    <cfRule type="cellIs" dxfId="15" priority="9" operator="lessThanOrEqual">
      <formula>0.65</formula>
    </cfRule>
  </conditionalFormatting>
  <conditionalFormatting sqref="A16:A24">
    <cfRule type="cellIs" dxfId="14" priority="4" operator="greaterThanOrEqual">
      <formula>0.8</formula>
    </cfRule>
    <cfRule type="cellIs" dxfId="13" priority="5" operator="between">
      <formula>0.79</formula>
      <formula>0.66</formula>
    </cfRule>
    <cfRule type="cellIs" dxfId="12" priority="6" operator="lessThanOrEqual">
      <formula>0.65</formula>
    </cfRule>
  </conditionalFormatting>
  <conditionalFormatting sqref="A28:A29">
    <cfRule type="cellIs" dxfId="11" priority="1" operator="greaterThanOrEqual">
      <formula>0.8</formula>
    </cfRule>
    <cfRule type="cellIs" dxfId="10" priority="2" operator="between">
      <formula>0.79</formula>
      <formula>0.66</formula>
    </cfRule>
    <cfRule type="cellIs" dxfId="9" priority="3" operator="lessThanOrEqual">
      <formula>0.65</formula>
    </cfRule>
  </conditionalFormatting>
  <pageMargins left="0.7" right="0.7" top="0.75" bottom="0.75" header="0.3" footer="0.3"/>
  <pageSetup orientation="portrait" horizontalDpi="300" verticalDpi="0" copies="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N26"/>
  <sheetViews>
    <sheetView view="pageBreakPreview" zoomScale="70" zoomScaleNormal="90" zoomScaleSheetLayoutView="70" workbookViewId="0">
      <pane xSplit="2" ySplit="3" topLeftCell="C4" activePane="bottomRight" state="frozen"/>
      <selection activeCell="J18" sqref="J18"/>
      <selection pane="topRight" activeCell="J18" sqref="J18"/>
      <selection pane="bottomLeft" activeCell="J18" sqref="J18"/>
      <selection pane="bottomRight" activeCell="L11" sqref="L11"/>
    </sheetView>
  </sheetViews>
  <sheetFormatPr baseColWidth="10" defaultColWidth="11.42578125" defaultRowHeight="21" x14ac:dyDescent="0.25"/>
  <cols>
    <col min="1" max="1" width="27.42578125" style="169" customWidth="1"/>
    <col min="2" max="2" width="14.5703125" style="169" customWidth="1"/>
    <col min="3" max="3" width="68.42578125" style="169" customWidth="1"/>
    <col min="4" max="4" width="9.85546875" style="255" bestFit="1" customWidth="1"/>
    <col min="5" max="6" width="18.28515625" style="256" customWidth="1"/>
    <col min="7" max="7" width="18.28515625" style="256" hidden="1" customWidth="1"/>
    <col min="8" max="8" width="18.28515625" style="257" hidden="1" customWidth="1"/>
    <col min="9" max="11" width="18.28515625" style="258" customWidth="1"/>
    <col min="12" max="14" width="11.42578125" style="169" customWidth="1"/>
    <col min="15" max="16384" width="11.42578125" style="169"/>
  </cols>
  <sheetData>
    <row r="1" spans="1:14" ht="15" customHeight="1" thickBot="1" x14ac:dyDescent="0.3">
      <c r="A1" s="833" t="s">
        <v>159</v>
      </c>
      <c r="B1" s="833" t="s">
        <v>160</v>
      </c>
      <c r="C1" s="833" t="s">
        <v>76</v>
      </c>
      <c r="D1" s="835" t="s">
        <v>161</v>
      </c>
      <c r="E1" s="837" t="s">
        <v>162</v>
      </c>
      <c r="F1" s="838"/>
      <c r="G1" s="838"/>
      <c r="H1" s="838"/>
      <c r="I1" s="838"/>
      <c r="J1" s="838"/>
      <c r="K1" s="471"/>
    </row>
    <row r="2" spans="1:14" ht="15" customHeight="1" x14ac:dyDescent="0.25">
      <c r="A2" s="834"/>
      <c r="B2" s="834"/>
      <c r="C2" s="834"/>
      <c r="D2" s="836"/>
      <c r="E2" s="839">
        <v>2011</v>
      </c>
      <c r="F2" s="841">
        <v>2012</v>
      </c>
      <c r="G2" s="841">
        <v>2013</v>
      </c>
      <c r="H2" s="841"/>
      <c r="I2" s="841"/>
      <c r="J2" s="170">
        <v>2014</v>
      </c>
      <c r="K2" s="739"/>
    </row>
    <row r="3" spans="1:14" ht="21.75" thickBot="1" x14ac:dyDescent="0.3">
      <c r="A3" s="834"/>
      <c r="B3" s="834"/>
      <c r="C3" s="834"/>
      <c r="D3" s="836"/>
      <c r="E3" s="840"/>
      <c r="F3" s="841"/>
      <c r="G3" s="171" t="s">
        <v>163</v>
      </c>
      <c r="H3" s="171" t="s">
        <v>164</v>
      </c>
      <c r="I3" s="171" t="s">
        <v>165</v>
      </c>
      <c r="J3" s="170" t="s">
        <v>163</v>
      </c>
      <c r="K3" s="739"/>
    </row>
    <row r="4" spans="1:14" ht="30" customHeight="1" x14ac:dyDescent="0.25">
      <c r="A4" s="831" t="s">
        <v>166</v>
      </c>
      <c r="B4" s="832">
        <f>SUM(D4:D7)</f>
        <v>0.1</v>
      </c>
      <c r="C4" s="172" t="s">
        <v>167</v>
      </c>
      <c r="D4" s="173">
        <v>0.03</v>
      </c>
      <c r="E4" s="174">
        <f>49.59%*D4</f>
        <v>1.4877E-2</v>
      </c>
      <c r="F4" s="175">
        <f>(63%)*D4</f>
        <v>1.89E-2</v>
      </c>
      <c r="G4" s="176">
        <f>(88%)*D4</f>
        <v>2.64E-2</v>
      </c>
      <c r="H4" s="177">
        <f>(91%)*D4</f>
        <v>2.7300000000000001E-2</v>
      </c>
      <c r="I4" s="178">
        <f>(94%)*D4</f>
        <v>2.8199999999999996E-2</v>
      </c>
      <c r="J4" s="332">
        <f>(100%)*D4</f>
        <v>0.03</v>
      </c>
      <c r="K4" s="740"/>
      <c r="L4" s="324">
        <f>SUM(J4:J7)</f>
        <v>0.1</v>
      </c>
      <c r="M4" s="249">
        <v>1</v>
      </c>
    </row>
    <row r="5" spans="1:14" ht="30" x14ac:dyDescent="0.25">
      <c r="A5" s="810"/>
      <c r="B5" s="813"/>
      <c r="C5" s="179" t="s">
        <v>168</v>
      </c>
      <c r="D5" s="180">
        <v>0.03</v>
      </c>
      <c r="E5" s="181">
        <v>1.4999999999999999E-2</v>
      </c>
      <c r="F5" s="182">
        <v>1.4999999999999999E-2</v>
      </c>
      <c r="G5" s="183">
        <v>1.4999999999999999E-2</v>
      </c>
      <c r="H5" s="184">
        <f>D5</f>
        <v>0.03</v>
      </c>
      <c r="I5" s="185">
        <f>+D5</f>
        <v>0.03</v>
      </c>
      <c r="J5" s="333">
        <f>+D5</f>
        <v>0.03</v>
      </c>
      <c r="K5" s="741"/>
      <c r="M5" s="752">
        <v>0.89</v>
      </c>
    </row>
    <row r="6" spans="1:14" x14ac:dyDescent="0.25">
      <c r="A6" s="810"/>
      <c r="B6" s="813"/>
      <c r="C6" s="179" t="s">
        <v>169</v>
      </c>
      <c r="D6" s="180">
        <v>0.02</v>
      </c>
      <c r="E6" s="181">
        <f>+D6*100%</f>
        <v>0.02</v>
      </c>
      <c r="F6" s="182">
        <f>+D6*100%</f>
        <v>0.02</v>
      </c>
      <c r="G6" s="183">
        <f>+D6*50%</f>
        <v>0.01</v>
      </c>
      <c r="H6" s="184">
        <f>+D6*75%</f>
        <v>1.4999999999999999E-2</v>
      </c>
      <c r="I6" s="186">
        <f>+D6*100%</f>
        <v>0.02</v>
      </c>
      <c r="J6" s="244">
        <f>+D6</f>
        <v>0.02</v>
      </c>
      <c r="K6" s="742"/>
      <c r="L6" s="324"/>
      <c r="M6" s="753">
        <f>AVERAGE(M4:M5)</f>
        <v>0.94500000000000006</v>
      </c>
      <c r="N6" s="187"/>
    </row>
    <row r="7" spans="1:14" ht="21.75" thickBot="1" x14ac:dyDescent="0.3">
      <c r="A7" s="811"/>
      <c r="B7" s="814"/>
      <c r="C7" s="188" t="s">
        <v>170</v>
      </c>
      <c r="D7" s="189">
        <v>0.02</v>
      </c>
      <c r="E7" s="190">
        <f>+D7*0%</f>
        <v>0</v>
      </c>
      <c r="F7" s="191">
        <f>+D7*0%</f>
        <v>0</v>
      </c>
      <c r="G7" s="192">
        <f>+D7*0%</f>
        <v>0</v>
      </c>
      <c r="H7" s="193">
        <f>+D7*0%</f>
        <v>0</v>
      </c>
      <c r="I7" s="194">
        <f>+D7*0%</f>
        <v>0</v>
      </c>
      <c r="J7" s="248">
        <f>+D7*100%</f>
        <v>0.02</v>
      </c>
      <c r="K7" s="742"/>
      <c r="L7" s="324"/>
      <c r="M7" s="754"/>
      <c r="N7" s="187"/>
    </row>
    <row r="8" spans="1:14" ht="30" customHeight="1" x14ac:dyDescent="0.25">
      <c r="A8" s="809" t="s">
        <v>171</v>
      </c>
      <c r="B8" s="812">
        <f>SUM(D8:D11)</f>
        <v>0.1</v>
      </c>
      <c r="C8" s="195" t="s">
        <v>172</v>
      </c>
      <c r="D8" s="196">
        <v>2.5000000000000001E-2</v>
      </c>
      <c r="E8" s="197">
        <f>+D8*100%</f>
        <v>2.5000000000000001E-2</v>
      </c>
      <c r="F8" s="175">
        <f>+D8*100%</f>
        <v>2.5000000000000001E-2</v>
      </c>
      <c r="G8" s="176">
        <f>+D8*76.19%</f>
        <v>1.9047500000000002E-2</v>
      </c>
      <c r="H8" s="198">
        <f>+E8*85.71%</f>
        <v>2.1427500000000002E-2</v>
      </c>
      <c r="I8" s="199">
        <f>+F8*128.57%</f>
        <v>3.2142499999999997E-2</v>
      </c>
      <c r="J8" s="200">
        <f>+D8*23.33%</f>
        <v>5.8325E-3</v>
      </c>
      <c r="K8" s="750">
        <f>+F8*85.55%</f>
        <v>2.13875E-2</v>
      </c>
    </row>
    <row r="9" spans="1:14" x14ac:dyDescent="0.25">
      <c r="A9" s="810"/>
      <c r="B9" s="813"/>
      <c r="C9" s="179" t="s">
        <v>173</v>
      </c>
      <c r="D9" s="201">
        <v>2.5000000000000001E-2</v>
      </c>
      <c r="E9" s="181">
        <f t="shared" ref="E9:E11" si="0">+D9*100%</f>
        <v>2.5000000000000001E-2</v>
      </c>
      <c r="F9" s="182">
        <f t="shared" ref="F9:F11" si="1">+D9*100%</f>
        <v>2.5000000000000001E-2</v>
      </c>
      <c r="G9" s="183">
        <f>+D9*71.42%</f>
        <v>1.7855000000000003E-2</v>
      </c>
      <c r="H9" s="202">
        <f>+E9*79.36%</f>
        <v>1.984E-2</v>
      </c>
      <c r="I9" s="203">
        <f>+F9*107.93%</f>
        <v>2.6982500000000006E-2</v>
      </c>
      <c r="J9" s="204">
        <f>+D9*16.66%</f>
        <v>4.1650000000000003E-3</v>
      </c>
      <c r="K9" s="750">
        <f>+F9*68.88%</f>
        <v>1.7219999999999999E-2</v>
      </c>
    </row>
    <row r="10" spans="1:14" x14ac:dyDescent="0.25">
      <c r="A10" s="810"/>
      <c r="B10" s="813"/>
      <c r="C10" s="179" t="s">
        <v>174</v>
      </c>
      <c r="D10" s="201">
        <v>2.5000000000000001E-2</v>
      </c>
      <c r="E10" s="181">
        <f t="shared" si="0"/>
        <v>2.5000000000000001E-2</v>
      </c>
      <c r="F10" s="182">
        <f t="shared" si="1"/>
        <v>2.5000000000000001E-2</v>
      </c>
      <c r="G10" s="183">
        <f>+D10*71.42%</f>
        <v>1.7855000000000003E-2</v>
      </c>
      <c r="H10" s="202">
        <f>+E10*79.36%</f>
        <v>1.984E-2</v>
      </c>
      <c r="I10" s="205">
        <f>+F10*107.93%</f>
        <v>2.6982500000000006E-2</v>
      </c>
      <c r="J10" s="200">
        <f>+D10*100%</f>
        <v>2.5000000000000001E-2</v>
      </c>
      <c r="K10" s="750">
        <f>+F10*100%</f>
        <v>2.5000000000000001E-2</v>
      </c>
    </row>
    <row r="11" spans="1:14" ht="21.75" thickBot="1" x14ac:dyDescent="0.3">
      <c r="A11" s="811"/>
      <c r="B11" s="814"/>
      <c r="C11" s="188" t="s">
        <v>175</v>
      </c>
      <c r="D11" s="206">
        <v>2.5000000000000001E-2</v>
      </c>
      <c r="E11" s="190">
        <f t="shared" si="0"/>
        <v>2.5000000000000001E-2</v>
      </c>
      <c r="F11" s="191">
        <f t="shared" si="1"/>
        <v>2.5000000000000001E-2</v>
      </c>
      <c r="G11" s="192">
        <f>+D11*50%</f>
        <v>1.2500000000000001E-2</v>
      </c>
      <c r="H11" s="207">
        <f>+D11*100%</f>
        <v>2.5000000000000001E-2</v>
      </c>
      <c r="I11" s="208">
        <f>+E11*100%</f>
        <v>2.5000000000000001E-2</v>
      </c>
      <c r="J11" s="209">
        <f>+D11*50%</f>
        <v>1.2500000000000001E-2</v>
      </c>
      <c r="K11" s="751">
        <f>+F11*100%</f>
        <v>2.5000000000000001E-2</v>
      </c>
      <c r="L11" s="324">
        <f>SUM(K8:K11)</f>
        <v>8.8607500000000006E-2</v>
      </c>
    </row>
    <row r="12" spans="1:14" ht="60.75" customHeight="1" thickBot="1" x14ac:dyDescent="0.3">
      <c r="A12" s="210" t="s">
        <v>176</v>
      </c>
      <c r="B12" s="211">
        <f>+D12*57</f>
        <v>0.25</v>
      </c>
      <c r="C12" s="212" t="s">
        <v>177</v>
      </c>
      <c r="D12" s="213">
        <v>4.3859649122807015E-3</v>
      </c>
      <c r="E12" s="214">
        <v>0</v>
      </c>
      <c r="F12" s="215">
        <v>0</v>
      </c>
      <c r="G12" s="216">
        <f>5*D12</f>
        <v>2.1929824561403508E-2</v>
      </c>
      <c r="H12" s="217">
        <f>6*D12</f>
        <v>2.6315789473684209E-2</v>
      </c>
      <c r="I12" s="218">
        <f>44*D12</f>
        <v>0.19298245614035087</v>
      </c>
      <c r="J12" s="219">
        <f>46*D12</f>
        <v>0.20175438596491227</v>
      </c>
      <c r="K12" s="743"/>
    </row>
    <row r="13" spans="1:14" ht="30" customHeight="1" x14ac:dyDescent="0.25">
      <c r="A13" s="809" t="s">
        <v>178</v>
      </c>
      <c r="B13" s="812">
        <f>SUM(D13:D16)</f>
        <v>0.1</v>
      </c>
      <c r="C13" s="195" t="s">
        <v>179</v>
      </c>
      <c r="D13" s="196">
        <v>2.5000000000000001E-2</v>
      </c>
      <c r="E13" s="197">
        <f>100%*D13</f>
        <v>2.5000000000000001E-2</v>
      </c>
      <c r="F13" s="175">
        <f>100%*D13</f>
        <v>2.5000000000000001E-2</v>
      </c>
      <c r="G13" s="176">
        <f>100%*D13</f>
        <v>2.5000000000000001E-2</v>
      </c>
      <c r="H13" s="220">
        <f>100%*D13</f>
        <v>2.5000000000000001E-2</v>
      </c>
      <c r="I13" s="221">
        <f t="shared" ref="I13:I17" si="2">100%*D13</f>
        <v>2.5000000000000001E-2</v>
      </c>
      <c r="J13" s="222">
        <f>100%*E13</f>
        <v>2.5000000000000001E-2</v>
      </c>
      <c r="K13" s="743"/>
    </row>
    <row r="14" spans="1:14" ht="90" x14ac:dyDescent="0.25">
      <c r="A14" s="810"/>
      <c r="B14" s="813"/>
      <c r="C14" s="179" t="s">
        <v>180</v>
      </c>
      <c r="D14" s="201">
        <v>2.5000000000000001E-2</v>
      </c>
      <c r="E14" s="181">
        <f>100%*D14</f>
        <v>2.5000000000000001E-2</v>
      </c>
      <c r="F14" s="182">
        <f>100%*D14</f>
        <v>2.5000000000000001E-2</v>
      </c>
      <c r="G14" s="183">
        <f>50%*D14</f>
        <v>1.2500000000000001E-2</v>
      </c>
      <c r="H14" s="223">
        <f>75%*D14</f>
        <v>1.8750000000000003E-2</v>
      </c>
      <c r="I14" s="224">
        <f t="shared" si="2"/>
        <v>2.5000000000000001E-2</v>
      </c>
      <c r="J14" s="225">
        <f>50%*E14</f>
        <v>1.2500000000000001E-2</v>
      </c>
      <c r="K14" s="744"/>
      <c r="L14" s="226" t="s">
        <v>509</v>
      </c>
    </row>
    <row r="15" spans="1:14" ht="30" x14ac:dyDescent="0.25">
      <c r="A15" s="810"/>
      <c r="B15" s="813"/>
      <c r="C15" s="179" t="s">
        <v>181</v>
      </c>
      <c r="D15" s="201">
        <v>2.5000000000000001E-2</v>
      </c>
      <c r="E15" s="181">
        <f>100%*D15</f>
        <v>2.5000000000000001E-2</v>
      </c>
      <c r="F15" s="182">
        <f>100%*D15</f>
        <v>2.5000000000000001E-2</v>
      </c>
      <c r="G15" s="183">
        <f>100%*D15</f>
        <v>2.5000000000000001E-2</v>
      </c>
      <c r="H15" s="223">
        <f>100%*D15</f>
        <v>2.5000000000000001E-2</v>
      </c>
      <c r="I15" s="224">
        <f t="shared" si="2"/>
        <v>2.5000000000000001E-2</v>
      </c>
      <c r="J15" s="225">
        <f>100%*E15</f>
        <v>2.5000000000000001E-2</v>
      </c>
      <c r="K15" s="743"/>
    </row>
    <row r="16" spans="1:14" ht="30.75" thickBot="1" x14ac:dyDescent="0.3">
      <c r="A16" s="811"/>
      <c r="B16" s="814"/>
      <c r="C16" s="188" t="s">
        <v>510</v>
      </c>
      <c r="D16" s="206">
        <v>2.5000000000000001E-2</v>
      </c>
      <c r="E16" s="190">
        <f>100%*D16</f>
        <v>2.5000000000000001E-2</v>
      </c>
      <c r="F16" s="191">
        <f>100%*D16</f>
        <v>2.5000000000000001E-2</v>
      </c>
      <c r="G16" s="192">
        <f>50%*D16</f>
        <v>1.2500000000000001E-2</v>
      </c>
      <c r="H16" s="227">
        <f>75%*D16</f>
        <v>1.8750000000000003E-2</v>
      </c>
      <c r="I16" s="228">
        <f t="shared" si="2"/>
        <v>2.5000000000000001E-2</v>
      </c>
      <c r="J16" s="229">
        <f>100%*E16</f>
        <v>2.5000000000000001E-2</v>
      </c>
      <c r="K16" s="743"/>
    </row>
    <row r="17" spans="1:13" ht="75" customHeight="1" x14ac:dyDescent="0.25">
      <c r="A17" s="809" t="s">
        <v>182</v>
      </c>
      <c r="B17" s="812">
        <f>D17+D18+(D19*56)</f>
        <v>9.9999999999999964E-2</v>
      </c>
      <c r="C17" s="195" t="s">
        <v>183</v>
      </c>
      <c r="D17" s="196">
        <v>3.3333333333333333E-2</v>
      </c>
      <c r="E17" s="197">
        <f>100%*D17</f>
        <v>3.3333333333333333E-2</v>
      </c>
      <c r="F17" s="175">
        <f>100%*D17</f>
        <v>3.3333333333333333E-2</v>
      </c>
      <c r="G17" s="230">
        <f>100%*D17</f>
        <v>3.3333333333333333E-2</v>
      </c>
      <c r="H17" s="231">
        <f>100%*D17</f>
        <v>3.3333333333333333E-2</v>
      </c>
      <c r="I17" s="232">
        <f t="shared" si="2"/>
        <v>3.3333333333333333E-2</v>
      </c>
      <c r="J17" s="233">
        <f>100%*E17</f>
        <v>3.3333333333333333E-2</v>
      </c>
      <c r="K17" s="743"/>
      <c r="M17" s="234"/>
    </row>
    <row r="18" spans="1:13" ht="30" x14ac:dyDescent="0.25">
      <c r="A18" s="810"/>
      <c r="B18" s="813"/>
      <c r="C18" s="179" t="s">
        <v>184</v>
      </c>
      <c r="D18" s="201">
        <v>3.3333333333333333E-2</v>
      </c>
      <c r="E18" s="181">
        <f>0%*D18</f>
        <v>0</v>
      </c>
      <c r="F18" s="182">
        <f>33%*D18</f>
        <v>1.1000000000000001E-2</v>
      </c>
      <c r="G18" s="183">
        <f>+F18</f>
        <v>1.1000000000000001E-2</v>
      </c>
      <c r="H18" s="223">
        <f>+G18</f>
        <v>1.1000000000000001E-2</v>
      </c>
      <c r="I18" s="235">
        <f>74%*D18</f>
        <v>2.4666666666666667E-2</v>
      </c>
      <c r="J18" s="236">
        <f>'PET2014'!U20*D18</f>
        <v>2.9611111111111119E-2</v>
      </c>
      <c r="K18" s="745"/>
    </row>
    <row r="19" spans="1:13" ht="30.75" thickBot="1" x14ac:dyDescent="0.3">
      <c r="A19" s="811"/>
      <c r="B19" s="814"/>
      <c r="C19" s="188" t="s">
        <v>185</v>
      </c>
      <c r="D19" s="206">
        <v>5.9523809523809464E-4</v>
      </c>
      <c r="E19" s="190">
        <f>0*D19</f>
        <v>0</v>
      </c>
      <c r="F19" s="191">
        <f>2*D19</f>
        <v>1.1904761904761893E-3</v>
      </c>
      <c r="G19" s="192">
        <f>2*D19</f>
        <v>1.1904761904761893E-3</v>
      </c>
      <c r="H19" s="227">
        <f>2*D19</f>
        <v>1.1904761904761893E-3</v>
      </c>
      <c r="I19" s="228">
        <f>2*D19</f>
        <v>1.1904761904761893E-3</v>
      </c>
      <c r="J19" s="229">
        <f>2*D19</f>
        <v>1.1904761904761893E-3</v>
      </c>
      <c r="K19" s="746"/>
      <c r="L19" s="237">
        <f>+D19*56</f>
        <v>3.3333333333333298E-2</v>
      </c>
    </row>
    <row r="20" spans="1:13" ht="120" customHeight="1" x14ac:dyDescent="0.25">
      <c r="A20" s="809" t="s">
        <v>186</v>
      </c>
      <c r="B20" s="812">
        <f>+D20*56</f>
        <v>0.25</v>
      </c>
      <c r="C20" s="827" t="s">
        <v>187</v>
      </c>
      <c r="D20" s="829">
        <f>25%/56</f>
        <v>4.464285714285714E-3</v>
      </c>
      <c r="E20" s="815">
        <f>53*D20</f>
        <v>0.23660714285714285</v>
      </c>
      <c r="F20" s="817">
        <f>54*D20</f>
        <v>0.24107142857142855</v>
      </c>
      <c r="G20" s="819">
        <v>0</v>
      </c>
      <c r="H20" s="821">
        <f>53*D20</f>
        <v>0.23660714285714285</v>
      </c>
      <c r="I20" s="823">
        <f>56*D20</f>
        <v>0.25</v>
      </c>
      <c r="J20" s="825">
        <f>0*E20</f>
        <v>0</v>
      </c>
      <c r="K20" s="747"/>
    </row>
    <row r="21" spans="1:13" ht="21.75" thickBot="1" x14ac:dyDescent="0.3">
      <c r="A21" s="811"/>
      <c r="B21" s="814"/>
      <c r="C21" s="828"/>
      <c r="D21" s="830"/>
      <c r="E21" s="816"/>
      <c r="F21" s="818"/>
      <c r="G21" s="820"/>
      <c r="H21" s="822"/>
      <c r="I21" s="824"/>
      <c r="J21" s="826"/>
      <c r="K21" s="747"/>
    </row>
    <row r="22" spans="1:13" ht="30" x14ac:dyDescent="0.25">
      <c r="A22" s="809" t="s">
        <v>188</v>
      </c>
      <c r="B22" s="812">
        <f>+D22+D24+D25+(D23*44)</f>
        <v>0.1</v>
      </c>
      <c r="C22" s="195" t="s">
        <v>189</v>
      </c>
      <c r="D22" s="196">
        <v>0.01</v>
      </c>
      <c r="E22" s="197">
        <v>0</v>
      </c>
      <c r="F22" s="175">
        <f>+D22*1</f>
        <v>0.01</v>
      </c>
      <c r="G22" s="176">
        <f>+F22</f>
        <v>0.01</v>
      </c>
      <c r="H22" s="220">
        <f>+G22</f>
        <v>0.01</v>
      </c>
      <c r="I22" s="238">
        <f>+D22</f>
        <v>0.01</v>
      </c>
      <c r="J22" s="239">
        <f>+D22</f>
        <v>0.01</v>
      </c>
      <c r="K22" s="748"/>
    </row>
    <row r="23" spans="1:13" x14ac:dyDescent="0.25">
      <c r="A23" s="810"/>
      <c r="B23" s="813"/>
      <c r="C23" s="179" t="s">
        <v>190</v>
      </c>
      <c r="D23" s="240">
        <f>4%/44</f>
        <v>9.0909090909090909E-4</v>
      </c>
      <c r="E23" s="241">
        <v>0</v>
      </c>
      <c r="F23" s="242">
        <v>0</v>
      </c>
      <c r="G23" s="183">
        <f>+D23*26</f>
        <v>2.3636363636363636E-2</v>
      </c>
      <c r="H23" s="223">
        <f>+D23*(26+7)</f>
        <v>0.03</v>
      </c>
      <c r="I23" s="243">
        <f>+D23*36</f>
        <v>3.272727272727273E-2</v>
      </c>
      <c r="J23" s="244">
        <f>+D23*42</f>
        <v>3.8181818181818185E-2</v>
      </c>
      <c r="K23" s="742"/>
    </row>
    <row r="24" spans="1:13" ht="30" x14ac:dyDescent="0.25">
      <c r="A24" s="810"/>
      <c r="B24" s="813"/>
      <c r="C24" s="179" t="s">
        <v>191</v>
      </c>
      <c r="D24" s="201">
        <v>1.4999999999999999E-2</v>
      </c>
      <c r="E24" s="241">
        <f>D24*100%</f>
        <v>1.4999999999999999E-2</v>
      </c>
      <c r="F24" s="242">
        <f>D24*100%</f>
        <v>1.4999999999999999E-2</v>
      </c>
      <c r="G24" s="183">
        <f>+D24*50%</f>
        <v>7.4999999999999997E-3</v>
      </c>
      <c r="H24" s="184">
        <f>+E24*75%</f>
        <v>1.125E-2</v>
      </c>
      <c r="I24" s="243">
        <f>+E24*100%</f>
        <v>1.4999999999999999E-2</v>
      </c>
      <c r="J24" s="244">
        <f>+F24*100%</f>
        <v>1.4999999999999999E-2</v>
      </c>
      <c r="K24" s="742"/>
    </row>
    <row r="25" spans="1:13" ht="21.75" thickBot="1" x14ac:dyDescent="0.3">
      <c r="A25" s="811"/>
      <c r="B25" s="814"/>
      <c r="C25" s="188" t="s">
        <v>192</v>
      </c>
      <c r="D25" s="206">
        <f>3.5%</f>
        <v>3.5000000000000003E-2</v>
      </c>
      <c r="E25" s="245">
        <f>+D25*30%</f>
        <v>1.0500000000000001E-2</v>
      </c>
      <c r="F25" s="246">
        <f>+D25*30%</f>
        <v>1.0500000000000001E-2</v>
      </c>
      <c r="G25" s="192">
        <f>+D25*100%</f>
        <v>3.5000000000000003E-2</v>
      </c>
      <c r="H25" s="193">
        <f>+D25*100%</f>
        <v>3.5000000000000003E-2</v>
      </c>
      <c r="I25" s="247">
        <f>+D25*100%</f>
        <v>3.5000000000000003E-2</v>
      </c>
      <c r="J25" s="248">
        <f>+D25*100%</f>
        <v>3.5000000000000003E-2</v>
      </c>
      <c r="K25" s="742"/>
    </row>
    <row r="26" spans="1:13" ht="21.75" thickBot="1" x14ac:dyDescent="0.3">
      <c r="B26" s="249">
        <f>SUM(B4:B22)</f>
        <v>1</v>
      </c>
      <c r="D26" s="249"/>
      <c r="E26" s="250">
        <f>SUM(E4:E25)</f>
        <v>0.5453174761904761</v>
      </c>
      <c r="F26" s="250">
        <f>SUM(F4:F25)</f>
        <v>0.575995238095238</v>
      </c>
      <c r="G26" s="251">
        <f t="shared" ref="G26:H26" si="3">SUM(G4:G25)</f>
        <v>0.33724749772157669</v>
      </c>
      <c r="H26" s="252">
        <f t="shared" si="3"/>
        <v>0.6406042418546366</v>
      </c>
      <c r="I26" s="253">
        <f>SUM(I4:I25)</f>
        <v>0.88420770505809987</v>
      </c>
      <c r="J26" s="254">
        <f>SUM(J4:J25)</f>
        <v>0.59906862478165135</v>
      </c>
      <c r="K26" s="749"/>
    </row>
  </sheetData>
  <mergeCells count="28">
    <mergeCell ref="A1:A3"/>
    <mergeCell ref="B1:B3"/>
    <mergeCell ref="C1:C3"/>
    <mergeCell ref="D1:D3"/>
    <mergeCell ref="E1:J1"/>
    <mergeCell ref="E2:E3"/>
    <mergeCell ref="F2:F3"/>
    <mergeCell ref="G2:I2"/>
    <mergeCell ref="A4:A7"/>
    <mergeCell ref="B4:B7"/>
    <mergeCell ref="A8:A11"/>
    <mergeCell ref="B8:B11"/>
    <mergeCell ref="A13:A16"/>
    <mergeCell ref="B13:B16"/>
    <mergeCell ref="H20:H21"/>
    <mergeCell ref="I20:I21"/>
    <mergeCell ref="J20:J21"/>
    <mergeCell ref="A17:A19"/>
    <mergeCell ref="B17:B19"/>
    <mergeCell ref="A20:A21"/>
    <mergeCell ref="B20:B21"/>
    <mergeCell ref="C20:C21"/>
    <mergeCell ref="D20:D21"/>
    <mergeCell ref="A22:A25"/>
    <mergeCell ref="B22:B25"/>
    <mergeCell ref="E20:E21"/>
    <mergeCell ref="F20:F21"/>
    <mergeCell ref="G20:G21"/>
  </mergeCell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U28"/>
  <sheetViews>
    <sheetView workbookViewId="0">
      <pane xSplit="3" topLeftCell="D1" activePane="topRight" state="frozen"/>
      <selection activeCell="L7" sqref="L7"/>
      <selection pane="topRight" activeCell="V23" sqref="V23"/>
    </sheetView>
  </sheetViews>
  <sheetFormatPr baseColWidth="10" defaultColWidth="11.42578125" defaultRowHeight="15" x14ac:dyDescent="0.25"/>
  <cols>
    <col min="1" max="1" width="8.28515625" style="260" customWidth="1"/>
    <col min="2" max="2" width="19.140625" style="260" customWidth="1"/>
    <col min="3" max="3" width="11.42578125" style="260"/>
    <col min="4" max="9" width="7.28515625" style="260" hidden="1" customWidth="1"/>
    <col min="10" max="10" width="6.7109375" style="307" hidden="1" customWidth="1"/>
    <col min="11" max="15" width="6.7109375" style="260" hidden="1" customWidth="1"/>
    <col min="16" max="16384" width="11.42578125" style="260"/>
  </cols>
  <sheetData>
    <row r="1" spans="1:21" ht="15.75" thickBot="1" x14ac:dyDescent="0.3">
      <c r="A1" s="842" t="s">
        <v>406</v>
      </c>
      <c r="B1" s="843"/>
      <c r="C1" s="259" t="s">
        <v>407</v>
      </c>
      <c r="D1" s="844">
        <v>2012</v>
      </c>
      <c r="E1" s="845"/>
      <c r="F1" s="845"/>
      <c r="G1" s="845"/>
      <c r="H1" s="845"/>
      <c r="I1" s="846"/>
      <c r="J1" s="844" t="s">
        <v>408</v>
      </c>
      <c r="K1" s="845"/>
      <c r="L1" s="845"/>
      <c r="M1" s="845"/>
      <c r="N1" s="845"/>
      <c r="O1" s="847"/>
      <c r="P1" s="844" t="s">
        <v>409</v>
      </c>
      <c r="Q1" s="845"/>
      <c r="R1" s="845"/>
      <c r="S1" s="845"/>
      <c r="T1" s="845"/>
      <c r="U1" s="847"/>
    </row>
    <row r="2" spans="1:21" ht="15.75" thickBot="1" x14ac:dyDescent="0.3">
      <c r="A2" s="261"/>
      <c r="B2" s="262"/>
      <c r="C2" s="263"/>
      <c r="D2" s="264" t="s">
        <v>47</v>
      </c>
      <c r="E2" s="265" t="s">
        <v>48</v>
      </c>
      <c r="F2" s="265" t="s">
        <v>49</v>
      </c>
      <c r="G2" s="265" t="s">
        <v>50</v>
      </c>
      <c r="H2" s="265" t="s">
        <v>45</v>
      </c>
      <c r="I2" s="266" t="s">
        <v>46</v>
      </c>
      <c r="J2" s="264" t="s">
        <v>47</v>
      </c>
      <c r="K2" s="265" t="s">
        <v>48</v>
      </c>
      <c r="L2" s="265" t="s">
        <v>49</v>
      </c>
      <c r="M2" s="265" t="s">
        <v>50</v>
      </c>
      <c r="N2" s="265" t="s">
        <v>45</v>
      </c>
      <c r="O2" s="362" t="s">
        <v>46</v>
      </c>
      <c r="P2" s="344" t="s">
        <v>47</v>
      </c>
      <c r="Q2" s="345" t="s">
        <v>48</v>
      </c>
      <c r="R2" s="345" t="s">
        <v>49</v>
      </c>
      <c r="S2" s="345" t="s">
        <v>50</v>
      </c>
      <c r="T2" s="345" t="s">
        <v>45</v>
      </c>
      <c r="U2" s="346" t="s">
        <v>46</v>
      </c>
    </row>
    <row r="3" spans="1:21" x14ac:dyDescent="0.25">
      <c r="A3" s="267" t="s">
        <v>410</v>
      </c>
      <c r="B3" s="263"/>
      <c r="C3" s="268">
        <v>0.05</v>
      </c>
      <c r="D3" s="269"/>
      <c r="E3" s="270"/>
      <c r="F3" s="270"/>
      <c r="G3" s="270"/>
      <c r="H3" s="270"/>
      <c r="I3" s="271"/>
      <c r="J3" s="272">
        <v>0.05</v>
      </c>
      <c r="K3" s="273">
        <v>0.05</v>
      </c>
      <c r="L3" s="274">
        <v>0.05</v>
      </c>
      <c r="M3" s="274"/>
      <c r="N3" s="275"/>
      <c r="O3" s="363">
        <v>0.05</v>
      </c>
      <c r="P3" s="341">
        <v>0.05</v>
      </c>
      <c r="Q3" s="347">
        <v>0.05</v>
      </c>
      <c r="R3" s="342">
        <v>0.05</v>
      </c>
      <c r="S3" s="348">
        <v>0</v>
      </c>
      <c r="T3" s="348">
        <v>0</v>
      </c>
      <c r="U3" s="343">
        <v>0.05</v>
      </c>
    </row>
    <row r="4" spans="1:21" x14ac:dyDescent="0.25">
      <c r="A4" s="267" t="s">
        <v>411</v>
      </c>
      <c r="B4" s="263"/>
      <c r="C4" s="268">
        <v>0.05</v>
      </c>
      <c r="D4" s="276">
        <v>0.05</v>
      </c>
      <c r="E4" s="277">
        <v>0.05</v>
      </c>
      <c r="F4" s="277">
        <v>0.05</v>
      </c>
      <c r="G4" s="277">
        <v>0.05</v>
      </c>
      <c r="H4" s="277">
        <v>0.05</v>
      </c>
      <c r="I4" s="278">
        <v>0.05</v>
      </c>
      <c r="J4" s="279">
        <v>0.05</v>
      </c>
      <c r="K4" s="280">
        <v>0.05</v>
      </c>
      <c r="L4" s="280">
        <v>0.05</v>
      </c>
      <c r="M4" s="280">
        <v>0.05</v>
      </c>
      <c r="N4" s="280">
        <v>0.05</v>
      </c>
      <c r="O4" s="364">
        <v>0.05</v>
      </c>
      <c r="P4" s="349">
        <v>0.05</v>
      </c>
      <c r="Q4" s="350">
        <v>0.05</v>
      </c>
      <c r="R4" s="350">
        <v>0.05</v>
      </c>
      <c r="S4" s="350">
        <v>0.05</v>
      </c>
      <c r="T4" s="350">
        <v>0.05</v>
      </c>
      <c r="U4" s="351">
        <v>0.05</v>
      </c>
    </row>
    <row r="5" spans="1:21" x14ac:dyDescent="0.25">
      <c r="A5" s="267" t="s">
        <v>412</v>
      </c>
      <c r="B5" s="263"/>
      <c r="C5" s="281">
        <v>0.15</v>
      </c>
      <c r="D5" s="276">
        <v>0.15</v>
      </c>
      <c r="E5" s="277">
        <v>0.15</v>
      </c>
      <c r="F5" s="277">
        <v>0.15</v>
      </c>
      <c r="G5" s="282"/>
      <c r="H5" s="282"/>
      <c r="I5" s="278">
        <v>0.15</v>
      </c>
      <c r="J5" s="279">
        <v>0.15</v>
      </c>
      <c r="K5" s="280">
        <v>0.15</v>
      </c>
      <c r="L5" s="280">
        <v>0.15</v>
      </c>
      <c r="M5" s="277">
        <v>0.15</v>
      </c>
      <c r="N5" s="277">
        <v>0.15</v>
      </c>
      <c r="O5" s="364">
        <v>0.15</v>
      </c>
      <c r="P5" s="349">
        <v>0.15</v>
      </c>
      <c r="Q5" s="350">
        <v>0.15</v>
      </c>
      <c r="R5" s="350">
        <v>0.15</v>
      </c>
      <c r="S5" s="352">
        <v>0.15</v>
      </c>
      <c r="T5" s="352">
        <v>0.15</v>
      </c>
      <c r="U5" s="351">
        <v>0.15</v>
      </c>
    </row>
    <row r="6" spans="1:21" x14ac:dyDescent="0.25">
      <c r="A6" s="267" t="s">
        <v>413</v>
      </c>
      <c r="B6" s="263"/>
      <c r="C6" s="281">
        <v>0.1</v>
      </c>
      <c r="D6" s="283"/>
      <c r="E6" s="282"/>
      <c r="F6" s="277">
        <v>0.1</v>
      </c>
      <c r="G6" s="282"/>
      <c r="H6" s="282"/>
      <c r="I6" s="284"/>
      <c r="J6" s="276">
        <v>0.1</v>
      </c>
      <c r="K6" s="285">
        <v>0.1</v>
      </c>
      <c r="L6" s="280">
        <v>0.1</v>
      </c>
      <c r="M6" s="285">
        <v>0.1</v>
      </c>
      <c r="N6" s="277">
        <v>0.1</v>
      </c>
      <c r="O6" s="365">
        <v>0.1</v>
      </c>
      <c r="P6" s="353">
        <v>0.1</v>
      </c>
      <c r="Q6" s="354">
        <v>0.1</v>
      </c>
      <c r="R6" s="350">
        <v>0.1</v>
      </c>
      <c r="S6" s="354">
        <v>0.1</v>
      </c>
      <c r="T6" s="352">
        <v>0.1</v>
      </c>
      <c r="U6" s="355">
        <v>0.1</v>
      </c>
    </row>
    <row r="7" spans="1:21" x14ac:dyDescent="0.25">
      <c r="A7" s="267" t="s">
        <v>414</v>
      </c>
      <c r="B7" s="263"/>
      <c r="C7" s="281">
        <v>0.15</v>
      </c>
      <c r="D7" s="276">
        <v>0.15</v>
      </c>
      <c r="E7" s="277">
        <v>0.15</v>
      </c>
      <c r="F7" s="277">
        <v>0.15</v>
      </c>
      <c r="G7" s="277">
        <v>0.15</v>
      </c>
      <c r="H7" s="277">
        <v>0.15</v>
      </c>
      <c r="I7" s="278">
        <v>0.15</v>
      </c>
      <c r="J7" s="279">
        <v>0.15</v>
      </c>
      <c r="K7" s="280">
        <v>0.15</v>
      </c>
      <c r="L7" s="280">
        <v>0.15</v>
      </c>
      <c r="M7" s="280">
        <v>0.15</v>
      </c>
      <c r="N7" s="280">
        <v>0.15</v>
      </c>
      <c r="O7" s="364">
        <v>0.15</v>
      </c>
      <c r="P7" s="349">
        <v>0.15</v>
      </c>
      <c r="Q7" s="350">
        <v>0.15</v>
      </c>
      <c r="R7" s="350">
        <v>0.15</v>
      </c>
      <c r="S7" s="350">
        <v>0.15</v>
      </c>
      <c r="T7" s="350">
        <v>0.15</v>
      </c>
      <c r="U7" s="351">
        <v>0.15</v>
      </c>
    </row>
    <row r="8" spans="1:21" x14ac:dyDescent="0.25">
      <c r="A8" s="267" t="s">
        <v>415</v>
      </c>
      <c r="B8" s="286" t="s">
        <v>416</v>
      </c>
      <c r="C8" s="268">
        <v>0.05</v>
      </c>
      <c r="D8" s="283"/>
      <c r="E8" s="282"/>
      <c r="F8" s="277">
        <v>0.05</v>
      </c>
      <c r="G8" s="282"/>
      <c r="H8" s="282"/>
      <c r="I8" s="284"/>
      <c r="J8" s="287"/>
      <c r="K8" s="285">
        <v>0.05</v>
      </c>
      <c r="L8" s="280">
        <v>0.05</v>
      </c>
      <c r="M8" s="285">
        <v>0.05</v>
      </c>
      <c r="N8" s="285">
        <v>0.05</v>
      </c>
      <c r="O8" s="365">
        <v>0.05</v>
      </c>
      <c r="P8" s="369">
        <v>0.05</v>
      </c>
      <c r="Q8" s="354">
        <v>0.05</v>
      </c>
      <c r="R8" s="350">
        <v>0.05</v>
      </c>
      <c r="S8" s="354">
        <v>0.05</v>
      </c>
      <c r="T8" s="354">
        <v>0.05</v>
      </c>
      <c r="U8" s="355">
        <v>0.05</v>
      </c>
    </row>
    <row r="9" spans="1:21" ht="1.1499999999999999" customHeight="1" x14ac:dyDescent="0.25">
      <c r="A9" s="267" t="s">
        <v>417</v>
      </c>
      <c r="B9" s="286" t="s">
        <v>418</v>
      </c>
      <c r="C9" s="268"/>
      <c r="D9" s="283"/>
      <c r="E9" s="282"/>
      <c r="F9" s="282"/>
      <c r="G9" s="282"/>
      <c r="H9" s="282"/>
      <c r="I9" s="284"/>
      <c r="J9" s="287"/>
      <c r="K9" s="285"/>
      <c r="L9" s="277"/>
      <c r="M9" s="282"/>
      <c r="N9" s="282"/>
      <c r="O9" s="365"/>
      <c r="P9" s="369"/>
      <c r="Q9" s="354"/>
      <c r="R9" s="352"/>
      <c r="S9" s="352"/>
      <c r="T9" s="352"/>
      <c r="U9" s="355"/>
    </row>
    <row r="10" spans="1:21" x14ac:dyDescent="0.25">
      <c r="A10" s="267" t="s">
        <v>419</v>
      </c>
      <c r="B10" s="286" t="s">
        <v>420</v>
      </c>
      <c r="C10" s="268">
        <v>0.05</v>
      </c>
      <c r="D10" s="283"/>
      <c r="E10" s="282"/>
      <c r="F10" s="282"/>
      <c r="G10" s="282"/>
      <c r="H10" s="282"/>
      <c r="I10" s="284"/>
      <c r="J10" s="287"/>
      <c r="K10" s="285">
        <v>0.05</v>
      </c>
      <c r="L10" s="277">
        <v>0.05</v>
      </c>
      <c r="M10" s="285">
        <v>0.05</v>
      </c>
      <c r="N10" s="277">
        <v>0.05</v>
      </c>
      <c r="O10" s="365">
        <v>0.05</v>
      </c>
      <c r="P10" s="369">
        <v>0.05</v>
      </c>
      <c r="Q10" s="354">
        <v>0.05</v>
      </c>
      <c r="R10" s="352">
        <v>0.05</v>
      </c>
      <c r="S10" s="354">
        <v>0.05</v>
      </c>
      <c r="T10" s="352">
        <v>0.05</v>
      </c>
      <c r="U10" s="355">
        <v>0.05</v>
      </c>
    </row>
    <row r="11" spans="1:21" x14ac:dyDescent="0.25">
      <c r="A11" s="267" t="s">
        <v>421</v>
      </c>
      <c r="B11" s="286" t="s">
        <v>570</v>
      </c>
      <c r="C11" s="268">
        <v>0.05</v>
      </c>
      <c r="D11" s="283"/>
      <c r="E11" s="282"/>
      <c r="F11" s="282"/>
      <c r="G11" s="282"/>
      <c r="H11" s="282"/>
      <c r="I11" s="284"/>
      <c r="J11" s="287"/>
      <c r="K11" s="288"/>
      <c r="L11" s="289"/>
      <c r="M11" s="282"/>
      <c r="N11" s="282"/>
      <c r="O11" s="365"/>
      <c r="P11" s="369">
        <v>0</v>
      </c>
      <c r="Q11" s="356">
        <v>0</v>
      </c>
      <c r="R11" s="356">
        <v>0</v>
      </c>
      <c r="S11" s="356">
        <v>0</v>
      </c>
      <c r="T11" s="356">
        <v>0</v>
      </c>
      <c r="U11" s="357">
        <v>0.01</v>
      </c>
    </row>
    <row r="12" spans="1:21" x14ac:dyDescent="0.25">
      <c r="A12" s="267" t="s">
        <v>422</v>
      </c>
      <c r="B12" s="286" t="s">
        <v>423</v>
      </c>
      <c r="C12" s="268">
        <v>0.05</v>
      </c>
      <c r="D12" s="283"/>
      <c r="E12" s="282"/>
      <c r="F12" s="282"/>
      <c r="G12" s="282"/>
      <c r="H12" s="282"/>
      <c r="I12" s="284"/>
      <c r="J12" s="287"/>
      <c r="K12" s="285">
        <v>0.05</v>
      </c>
      <c r="L12" s="277">
        <v>0.05</v>
      </c>
      <c r="M12" s="285">
        <v>0.05</v>
      </c>
      <c r="N12" s="277">
        <v>0.05</v>
      </c>
      <c r="O12" s="366">
        <v>0.05</v>
      </c>
      <c r="P12" s="369">
        <v>0.05</v>
      </c>
      <c r="Q12" s="354">
        <v>0.05</v>
      </c>
      <c r="R12" s="352">
        <v>0.05</v>
      </c>
      <c r="S12" s="354">
        <v>0.05</v>
      </c>
      <c r="T12" s="352">
        <v>0.05</v>
      </c>
      <c r="U12" s="358">
        <v>0.05</v>
      </c>
    </row>
    <row r="13" spans="1:21" x14ac:dyDescent="0.25">
      <c r="A13" s="267" t="s">
        <v>424</v>
      </c>
      <c r="B13" s="286" t="s">
        <v>425</v>
      </c>
      <c r="C13" s="268">
        <v>0.05</v>
      </c>
      <c r="D13" s="283"/>
      <c r="E13" s="282"/>
      <c r="F13" s="282"/>
      <c r="G13" s="282"/>
      <c r="H13" s="282"/>
      <c r="I13" s="284"/>
      <c r="J13" s="287"/>
      <c r="K13" s="285">
        <v>0.05</v>
      </c>
      <c r="L13" s="289"/>
      <c r="M13" s="282"/>
      <c r="N13" s="277">
        <v>0.05</v>
      </c>
      <c r="O13" s="366">
        <v>0.05</v>
      </c>
      <c r="P13" s="369">
        <v>0.05</v>
      </c>
      <c r="Q13" s="354">
        <v>0.05</v>
      </c>
      <c r="R13" s="356">
        <v>0.05</v>
      </c>
      <c r="S13" s="356">
        <v>0.05</v>
      </c>
      <c r="T13" s="352">
        <v>0.05</v>
      </c>
      <c r="U13" s="358">
        <v>0.05</v>
      </c>
    </row>
    <row r="14" spans="1:21" x14ac:dyDescent="0.25">
      <c r="A14" s="290" t="s">
        <v>426</v>
      </c>
      <c r="B14" s="286" t="s">
        <v>427</v>
      </c>
      <c r="C14" s="268">
        <v>0.05</v>
      </c>
      <c r="D14" s="283"/>
      <c r="E14" s="282"/>
      <c r="F14" s="282"/>
      <c r="G14" s="282"/>
      <c r="H14" s="282"/>
      <c r="I14" s="284"/>
      <c r="J14" s="287"/>
      <c r="K14" s="285">
        <v>0.05</v>
      </c>
      <c r="L14" s="277">
        <v>0.05</v>
      </c>
      <c r="M14" s="285">
        <v>0.05</v>
      </c>
      <c r="N14" s="277">
        <v>0.05</v>
      </c>
      <c r="O14" s="366">
        <v>0.05</v>
      </c>
      <c r="P14" s="369">
        <v>0.05</v>
      </c>
      <c r="Q14" s="354">
        <v>0.05</v>
      </c>
      <c r="R14" s="352">
        <v>0.05</v>
      </c>
      <c r="S14" s="354">
        <v>0.05</v>
      </c>
      <c r="T14" s="352">
        <v>0.05</v>
      </c>
      <c r="U14" s="358">
        <v>0.05</v>
      </c>
    </row>
    <row r="15" spans="1:21" x14ac:dyDescent="0.25">
      <c r="A15" s="291" t="s">
        <v>428</v>
      </c>
      <c r="B15" s="286" t="s">
        <v>429</v>
      </c>
      <c r="C15" s="268">
        <v>0.05</v>
      </c>
      <c r="D15" s="283"/>
      <c r="E15" s="282"/>
      <c r="F15" s="282"/>
      <c r="G15" s="282"/>
      <c r="H15" s="282"/>
      <c r="I15" s="284"/>
      <c r="J15" s="287"/>
      <c r="K15" s="285">
        <v>0.05</v>
      </c>
      <c r="L15" s="277"/>
      <c r="M15" s="285">
        <v>0.05</v>
      </c>
      <c r="N15" s="282"/>
      <c r="O15" s="366">
        <v>0.05</v>
      </c>
      <c r="P15" s="369">
        <v>0.05</v>
      </c>
      <c r="Q15" s="354">
        <v>0.05</v>
      </c>
      <c r="R15" s="356">
        <v>0.05</v>
      </c>
      <c r="S15" s="354">
        <v>0.05</v>
      </c>
      <c r="T15" s="356">
        <v>0.05</v>
      </c>
      <c r="U15" s="358">
        <v>0.05</v>
      </c>
    </row>
    <row r="16" spans="1:21" x14ac:dyDescent="0.25">
      <c r="A16" s="292" t="s">
        <v>430</v>
      </c>
      <c r="B16" s="293"/>
      <c r="C16" s="268">
        <v>0.08</v>
      </c>
      <c r="D16" s="283"/>
      <c r="E16" s="282"/>
      <c r="F16" s="282"/>
      <c r="G16" s="282"/>
      <c r="H16" s="282"/>
      <c r="I16" s="284"/>
      <c r="J16" s="287"/>
      <c r="K16" s="285">
        <v>0.1</v>
      </c>
      <c r="L16" s="289"/>
      <c r="M16" s="285">
        <v>7.0000000000000007E-2</v>
      </c>
      <c r="N16" s="285">
        <v>0.05</v>
      </c>
      <c r="O16" s="367"/>
      <c r="P16" s="370">
        <v>0.08</v>
      </c>
      <c r="Q16" s="354">
        <v>0.08</v>
      </c>
      <c r="R16" s="359">
        <v>0.08</v>
      </c>
      <c r="S16" s="359">
        <v>0.08</v>
      </c>
      <c r="T16" s="354">
        <v>0.08</v>
      </c>
      <c r="U16" s="357">
        <v>0.08</v>
      </c>
    </row>
    <row r="17" spans="1:21" x14ac:dyDescent="0.25">
      <c r="A17" s="292" t="s">
        <v>568</v>
      </c>
      <c r="B17" s="293"/>
      <c r="C17" s="268">
        <v>0.02</v>
      </c>
      <c r="D17" s="334"/>
      <c r="E17" s="335"/>
      <c r="F17" s="335"/>
      <c r="G17" s="335"/>
      <c r="H17" s="335"/>
      <c r="I17" s="336"/>
      <c r="J17" s="337"/>
      <c r="K17" s="338"/>
      <c r="L17" s="339"/>
      <c r="M17" s="338"/>
      <c r="N17" s="338"/>
      <c r="O17" s="340"/>
      <c r="P17" s="370">
        <v>0</v>
      </c>
      <c r="Q17" s="356">
        <v>0.02</v>
      </c>
      <c r="R17" s="359">
        <v>0</v>
      </c>
      <c r="S17" s="359">
        <v>0</v>
      </c>
      <c r="T17" s="356">
        <v>0</v>
      </c>
      <c r="U17" s="357">
        <v>0</v>
      </c>
    </row>
    <row r="18" spans="1:21" ht="15.75" thickBot="1" x14ac:dyDescent="0.3">
      <c r="A18" s="294" t="s">
        <v>569</v>
      </c>
      <c r="B18" s="295"/>
      <c r="C18" s="296">
        <v>0.05</v>
      </c>
      <c r="D18" s="297"/>
      <c r="E18" s="298"/>
      <c r="F18" s="298"/>
      <c r="G18" s="298"/>
      <c r="H18" s="298"/>
      <c r="I18" s="299"/>
      <c r="J18" s="300"/>
      <c r="K18" s="298"/>
      <c r="L18" s="301"/>
      <c r="M18" s="298"/>
      <c r="N18" s="298"/>
      <c r="O18" s="368">
        <v>0</v>
      </c>
      <c r="P18" s="371">
        <v>0.05</v>
      </c>
      <c r="Q18" s="360">
        <v>0.02</v>
      </c>
      <c r="R18" s="361">
        <v>0.05</v>
      </c>
      <c r="S18" s="361">
        <v>0</v>
      </c>
      <c r="T18" s="361">
        <v>0</v>
      </c>
      <c r="U18" s="372">
        <v>0</v>
      </c>
    </row>
    <row r="19" spans="1:21" ht="15.75" thickBot="1" x14ac:dyDescent="0.3">
      <c r="C19" s="302">
        <f t="shared" ref="C19:U19" si="0">SUM(C3:C18)</f>
        <v>1.0000000000000002</v>
      </c>
      <c r="D19" s="303">
        <f t="shared" si="0"/>
        <v>0.35</v>
      </c>
      <c r="E19" s="304">
        <f t="shared" si="0"/>
        <v>0.35</v>
      </c>
      <c r="F19" s="304">
        <f t="shared" si="0"/>
        <v>0.50000000000000011</v>
      </c>
      <c r="G19" s="304">
        <f t="shared" si="0"/>
        <v>0.2</v>
      </c>
      <c r="H19" s="304">
        <f t="shared" si="0"/>
        <v>0.2</v>
      </c>
      <c r="I19" s="305">
        <f t="shared" si="0"/>
        <v>0.35</v>
      </c>
      <c r="J19" s="303">
        <f t="shared" si="0"/>
        <v>0.5</v>
      </c>
      <c r="K19" s="304">
        <f t="shared" si="0"/>
        <v>0.90000000000000024</v>
      </c>
      <c r="L19" s="304">
        <f t="shared" si="0"/>
        <v>0.70000000000000018</v>
      </c>
      <c r="M19" s="304">
        <f t="shared" si="0"/>
        <v>0.77000000000000024</v>
      </c>
      <c r="N19" s="304">
        <f t="shared" si="0"/>
        <v>0.75000000000000033</v>
      </c>
      <c r="O19" s="305">
        <f t="shared" si="0"/>
        <v>0.80000000000000027</v>
      </c>
      <c r="P19" s="374">
        <f t="shared" si="0"/>
        <v>0.93000000000000027</v>
      </c>
      <c r="Q19" s="375">
        <f>SUM(Q3:Q18)</f>
        <v>0.92000000000000026</v>
      </c>
      <c r="R19" s="375">
        <f t="shared" si="0"/>
        <v>0.93000000000000027</v>
      </c>
      <c r="S19" s="375">
        <f t="shared" si="0"/>
        <v>0.83000000000000029</v>
      </c>
      <c r="T19" s="375">
        <f t="shared" si="0"/>
        <v>0.83000000000000029</v>
      </c>
      <c r="U19" s="376">
        <f t="shared" si="0"/>
        <v>0.89000000000000024</v>
      </c>
    </row>
    <row r="20" spans="1:21" x14ac:dyDescent="0.25">
      <c r="I20" s="306">
        <f>AVERAGE(D19:I19)</f>
        <v>0.32500000000000001</v>
      </c>
      <c r="O20" s="306">
        <f>AVERAGE(J19:O19)</f>
        <v>0.73666666666666691</v>
      </c>
      <c r="P20" s="307"/>
      <c r="U20" s="373">
        <f>AVERAGE(P19:U19)</f>
        <v>0.88833333333333364</v>
      </c>
    </row>
    <row r="22" spans="1:21" x14ac:dyDescent="0.25">
      <c r="B22" s="260" t="s">
        <v>431</v>
      </c>
    </row>
    <row r="28" spans="1:21" x14ac:dyDescent="0.25">
      <c r="C28" s="308" t="s">
        <v>432</v>
      </c>
      <c r="D28" s="309">
        <f>AVERAGE(D19:D27)</f>
        <v>0.35</v>
      </c>
    </row>
  </sheetData>
  <mergeCells count="4">
    <mergeCell ref="A1:B1"/>
    <mergeCell ref="D1:I1"/>
    <mergeCell ref="J1:O1"/>
    <mergeCell ref="P1:U1"/>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15"/>
  <sheetViews>
    <sheetView workbookViewId="0">
      <selection activeCell="E16" sqref="E16"/>
    </sheetView>
  </sheetViews>
  <sheetFormatPr baseColWidth="10" defaultColWidth="11.42578125" defaultRowHeight="12.75" x14ac:dyDescent="0.2"/>
  <cols>
    <col min="1" max="1" width="35.140625" style="18" customWidth="1"/>
    <col min="2" max="4" width="13.7109375" style="18" bestFit="1" customWidth="1"/>
    <col min="5" max="16384" width="11.42578125" style="18"/>
  </cols>
  <sheetData>
    <row r="1" spans="1:5" x14ac:dyDescent="0.2">
      <c r="A1" s="38" t="s">
        <v>193</v>
      </c>
    </row>
    <row r="4" spans="1:5" x14ac:dyDescent="0.2">
      <c r="A4" s="39" t="s">
        <v>85</v>
      </c>
      <c r="B4" s="39">
        <v>2011</v>
      </c>
      <c r="C4" s="39">
        <v>2012</v>
      </c>
      <c r="D4" s="18">
        <v>2013</v>
      </c>
    </row>
    <row r="5" spans="1:5" x14ac:dyDescent="0.2">
      <c r="A5" s="39" t="s">
        <v>86</v>
      </c>
      <c r="B5" s="40">
        <v>74184156522</v>
      </c>
      <c r="C5" s="40">
        <v>74184156522</v>
      </c>
      <c r="D5" s="41">
        <v>74184156522</v>
      </c>
    </row>
    <row r="6" spans="1:5" x14ac:dyDescent="0.2">
      <c r="A6" s="39" t="s">
        <v>87</v>
      </c>
      <c r="B6" s="40">
        <v>7418415652</v>
      </c>
      <c r="C6" s="40">
        <v>7418415652</v>
      </c>
      <c r="D6" s="41">
        <v>5563811739</v>
      </c>
      <c r="E6" s="42">
        <v>0.1</v>
      </c>
    </row>
    <row r="7" spans="1:5" x14ac:dyDescent="0.2">
      <c r="A7" s="39" t="s">
        <v>88</v>
      </c>
      <c r="B7" s="40">
        <v>5978840410</v>
      </c>
      <c r="C7" s="43">
        <v>6518529980</v>
      </c>
    </row>
    <row r="8" spans="1:5" x14ac:dyDescent="0.2">
      <c r="A8" s="39" t="s">
        <v>89</v>
      </c>
      <c r="B8" s="40"/>
      <c r="C8" s="43"/>
      <c r="D8" s="41">
        <v>732684320</v>
      </c>
    </row>
    <row r="9" spans="1:5" x14ac:dyDescent="0.2">
      <c r="A9" s="39" t="s">
        <v>90</v>
      </c>
      <c r="B9" s="40">
        <v>220000000</v>
      </c>
      <c r="C9" s="40">
        <v>6445397642</v>
      </c>
      <c r="D9" s="41">
        <v>5110507000</v>
      </c>
    </row>
    <row r="10" spans="1:5" x14ac:dyDescent="0.2">
      <c r="A10" s="39" t="s">
        <v>91</v>
      </c>
      <c r="B10" s="43">
        <v>6198840410</v>
      </c>
      <c r="C10" s="40">
        <v>12963927622</v>
      </c>
      <c r="D10" s="41">
        <v>5843191320</v>
      </c>
    </row>
    <row r="11" spans="1:5" x14ac:dyDescent="0.2">
      <c r="A11" s="44" t="s">
        <v>92</v>
      </c>
      <c r="B11" s="45">
        <v>0.84</v>
      </c>
      <c r="C11" s="45">
        <v>1.75</v>
      </c>
      <c r="D11" s="46">
        <v>1.05</v>
      </c>
    </row>
    <row r="12" spans="1:5" ht="25.5" x14ac:dyDescent="0.2">
      <c r="A12" s="47" t="s">
        <v>93</v>
      </c>
      <c r="B12" s="48">
        <f>+(B10*10%)/B6</f>
        <v>8.3560165684822427E-2</v>
      </c>
      <c r="C12" s="48">
        <f>+(C10*10%)/C6</f>
        <v>0.17475331971328587</v>
      </c>
      <c r="D12" s="48">
        <f>+(D10*10%)/D6</f>
        <v>0.10502137013446493</v>
      </c>
    </row>
    <row r="13" spans="1:5" ht="12.75" customHeight="1" x14ac:dyDescent="0.2">
      <c r="D13" s="848" t="s">
        <v>94</v>
      </c>
      <c r="E13" s="848"/>
    </row>
    <row r="15" spans="1:5" ht="76.5" customHeight="1" x14ac:dyDescent="0.2">
      <c r="A15" s="849" t="s">
        <v>194</v>
      </c>
      <c r="B15" s="849"/>
      <c r="C15" s="849"/>
      <c r="D15" s="849"/>
      <c r="E15" s="849"/>
    </row>
  </sheetData>
  <mergeCells count="2">
    <mergeCell ref="D13:E13"/>
    <mergeCell ref="A15:E15"/>
  </mergeCells>
  <hyperlinks>
    <hyperlink ref="C7" r:id="rId1" display="tel:6.518.529.980"/>
    <hyperlink ref="B10" r:id="rId2" display="tel:6.198.840.41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I82"/>
  <sheetViews>
    <sheetView zoomScale="37" zoomScaleNormal="37" workbookViewId="0">
      <selection activeCell="A21" sqref="A21:G23"/>
    </sheetView>
  </sheetViews>
  <sheetFormatPr baseColWidth="10" defaultColWidth="10.85546875" defaultRowHeight="14.25" x14ac:dyDescent="0.2"/>
  <cols>
    <col min="1" max="1" width="30.28515625" style="147" customWidth="1"/>
    <col min="2" max="6" width="27.42578125" style="152" customWidth="1"/>
    <col min="7" max="7" width="10.85546875" style="152"/>
    <col min="8" max="16384" width="10.85546875" style="147"/>
  </cols>
  <sheetData>
    <row r="1" spans="1:7" x14ac:dyDescent="0.2">
      <c r="A1" s="850" t="s">
        <v>219</v>
      </c>
      <c r="B1" s="851"/>
      <c r="C1" s="851"/>
      <c r="D1" s="851"/>
      <c r="E1" s="851"/>
      <c r="F1" s="851"/>
      <c r="G1" s="852"/>
    </row>
    <row r="2" spans="1:7" ht="42.75" x14ac:dyDescent="0.2">
      <c r="A2" s="139" t="s">
        <v>220</v>
      </c>
      <c r="B2" s="148" t="s">
        <v>221</v>
      </c>
      <c r="C2" s="148" t="s">
        <v>222</v>
      </c>
      <c r="D2" s="148" t="s">
        <v>223</v>
      </c>
      <c r="E2" s="148" t="s">
        <v>224</v>
      </c>
      <c r="F2" s="148" t="s">
        <v>225</v>
      </c>
      <c r="G2" s="853" t="s">
        <v>226</v>
      </c>
    </row>
    <row r="3" spans="1:7" ht="15" x14ac:dyDescent="0.2">
      <c r="A3" s="140" t="s">
        <v>227</v>
      </c>
      <c r="B3" s="141" t="s">
        <v>228</v>
      </c>
      <c r="C3" s="141" t="s">
        <v>228</v>
      </c>
      <c r="D3" s="141" t="s">
        <v>228</v>
      </c>
      <c r="E3" s="141" t="s">
        <v>228</v>
      </c>
      <c r="F3" s="141" t="s">
        <v>228</v>
      </c>
      <c r="G3" s="854"/>
    </row>
    <row r="4" spans="1:7" x14ac:dyDescent="0.2">
      <c r="A4" s="149" t="s">
        <v>229</v>
      </c>
      <c r="B4" s="150">
        <v>0.1</v>
      </c>
      <c r="C4" s="150">
        <v>0.3</v>
      </c>
      <c r="D4" s="150">
        <v>0.2</v>
      </c>
      <c r="E4" s="150">
        <v>0.1</v>
      </c>
      <c r="F4" s="150">
        <v>0.3</v>
      </c>
      <c r="G4" s="151">
        <f>SUM(B4:F4)</f>
        <v>1</v>
      </c>
    </row>
    <row r="5" spans="1:7" x14ac:dyDescent="0.2">
      <c r="A5" s="149" t="s">
        <v>230</v>
      </c>
      <c r="B5" s="150">
        <v>0.1</v>
      </c>
      <c r="C5" s="150">
        <v>0.3</v>
      </c>
      <c r="D5" s="150">
        <v>0.2</v>
      </c>
      <c r="E5" s="150">
        <v>0.1</v>
      </c>
      <c r="F5" s="150">
        <v>0.3</v>
      </c>
      <c r="G5" s="151">
        <f>SUM(B5:F5)</f>
        <v>1</v>
      </c>
    </row>
    <row r="6" spans="1:7" x14ac:dyDescent="0.2">
      <c r="A6" s="149" t="s">
        <v>231</v>
      </c>
      <c r="B6" s="150">
        <v>0.1</v>
      </c>
      <c r="C6" s="150">
        <v>0.3</v>
      </c>
      <c r="D6" s="150">
        <v>0.2</v>
      </c>
      <c r="E6" s="150">
        <v>0.1</v>
      </c>
      <c r="F6" s="150">
        <v>0.3</v>
      </c>
      <c r="G6" s="151">
        <f>SUM(B6:F6)</f>
        <v>1</v>
      </c>
    </row>
    <row r="7" spans="1:7" x14ac:dyDescent="0.2">
      <c r="A7" s="149" t="s">
        <v>232</v>
      </c>
      <c r="B7" s="150">
        <v>0.1</v>
      </c>
      <c r="C7" s="150">
        <v>0.3</v>
      </c>
      <c r="D7" s="150">
        <v>0.2</v>
      </c>
      <c r="E7" s="150">
        <v>0.1</v>
      </c>
      <c r="F7" s="150">
        <v>0.3</v>
      </c>
      <c r="G7" s="151">
        <f>SUM(B7:F7)</f>
        <v>1</v>
      </c>
    </row>
    <row r="8" spans="1:7" x14ac:dyDescent="0.2">
      <c r="F8" s="153" t="s">
        <v>233</v>
      </c>
      <c r="G8" s="152">
        <f>SUM(G4:G7)</f>
        <v>4</v>
      </c>
    </row>
    <row r="9" spans="1:7" x14ac:dyDescent="0.2">
      <c r="F9" s="153"/>
      <c r="G9" s="163">
        <f>+G8/4</f>
        <v>1</v>
      </c>
    </row>
    <row r="10" spans="1:7" ht="15" x14ac:dyDescent="0.2">
      <c r="A10" s="105" t="s">
        <v>234</v>
      </c>
    </row>
    <row r="11" spans="1:7" ht="15" thickBot="1" x14ac:dyDescent="0.25"/>
    <row r="12" spans="1:7" x14ac:dyDescent="0.2">
      <c r="A12" s="855" t="s">
        <v>235</v>
      </c>
      <c r="B12" s="856"/>
      <c r="C12" s="856"/>
      <c r="D12" s="856"/>
      <c r="E12" s="856"/>
      <c r="F12" s="856"/>
      <c r="G12" s="857"/>
    </row>
    <row r="13" spans="1:7" ht="42.75" x14ac:dyDescent="0.2">
      <c r="A13" s="142" t="s">
        <v>220</v>
      </c>
      <c r="B13" s="148" t="s">
        <v>221</v>
      </c>
      <c r="C13" s="148" t="s">
        <v>222</v>
      </c>
      <c r="D13" s="148" t="s">
        <v>223</v>
      </c>
      <c r="E13" s="148" t="s">
        <v>224</v>
      </c>
      <c r="F13" s="148" t="s">
        <v>225</v>
      </c>
      <c r="G13" s="858" t="s">
        <v>226</v>
      </c>
    </row>
    <row r="14" spans="1:7" ht="15" x14ac:dyDescent="0.2">
      <c r="A14" s="143" t="s">
        <v>227</v>
      </c>
      <c r="B14" s="141" t="s">
        <v>228</v>
      </c>
      <c r="C14" s="141" t="s">
        <v>228</v>
      </c>
      <c r="D14" s="141" t="s">
        <v>228</v>
      </c>
      <c r="E14" s="141" t="s">
        <v>228</v>
      </c>
      <c r="F14" s="141" t="s">
        <v>228</v>
      </c>
      <c r="G14" s="859"/>
    </row>
    <row r="15" spans="1:7" ht="15" x14ac:dyDescent="0.2">
      <c r="A15" s="154" t="s">
        <v>229</v>
      </c>
      <c r="B15" s="150">
        <v>0.1</v>
      </c>
      <c r="C15" s="150">
        <v>7.0000000000000007E-2</v>
      </c>
      <c r="D15" s="150"/>
      <c r="E15" s="144"/>
      <c r="F15" s="144"/>
      <c r="G15" s="155">
        <f>SUM(B15:F15)</f>
        <v>0.17</v>
      </c>
    </row>
    <row r="16" spans="1:7" ht="15" x14ac:dyDescent="0.2">
      <c r="A16" s="154" t="s">
        <v>230</v>
      </c>
      <c r="B16" s="150">
        <v>0.1</v>
      </c>
      <c r="C16" s="150"/>
      <c r="D16" s="150"/>
      <c r="E16" s="144"/>
      <c r="F16" s="144"/>
      <c r="G16" s="155">
        <f>SUM(B16:F16)</f>
        <v>0.1</v>
      </c>
    </row>
    <row r="17" spans="1:9" ht="15" x14ac:dyDescent="0.2">
      <c r="A17" s="154" t="s">
        <v>231</v>
      </c>
      <c r="B17" s="150">
        <v>0.1</v>
      </c>
      <c r="C17" s="144"/>
      <c r="D17" s="144"/>
      <c r="E17" s="144"/>
      <c r="F17" s="144"/>
      <c r="G17" s="155">
        <f>SUM(B17:F17)</f>
        <v>0.1</v>
      </c>
    </row>
    <row r="18" spans="1:9" ht="15.75" thickBot="1" x14ac:dyDescent="0.25">
      <c r="A18" s="156" t="s">
        <v>232</v>
      </c>
      <c r="B18" s="150">
        <v>0.1</v>
      </c>
      <c r="C18" s="145"/>
      <c r="D18" s="145"/>
      <c r="E18" s="145"/>
      <c r="F18" s="145"/>
      <c r="G18" s="157">
        <f>SUM(B18:F18)</f>
        <v>0.1</v>
      </c>
      <c r="H18" s="158"/>
    </row>
    <row r="19" spans="1:9" x14ac:dyDescent="0.2">
      <c r="A19" s="159"/>
      <c r="B19" s="160"/>
      <c r="C19" s="160"/>
      <c r="D19" s="160"/>
      <c r="E19" s="160"/>
      <c r="F19" s="161" t="s">
        <v>233</v>
      </c>
      <c r="G19" s="162">
        <f>SUM(G15:G18)</f>
        <v>0.47</v>
      </c>
      <c r="H19" s="158"/>
      <c r="I19" s="158"/>
    </row>
    <row r="20" spans="1:9" x14ac:dyDescent="0.2">
      <c r="A20" s="159"/>
      <c r="B20" s="160"/>
      <c r="C20" s="160"/>
      <c r="D20" s="160"/>
      <c r="E20" s="160"/>
      <c r="F20" s="161" t="s">
        <v>236</v>
      </c>
      <c r="G20" s="163">
        <f>+G19/4</f>
        <v>0.11749999999999999</v>
      </c>
      <c r="H20" s="164"/>
      <c r="I20" s="158"/>
    </row>
    <row r="21" spans="1:9" x14ac:dyDescent="0.2">
      <c r="A21" s="860" t="s">
        <v>237</v>
      </c>
      <c r="B21" s="861"/>
      <c r="C21" s="861"/>
      <c r="D21" s="861"/>
      <c r="E21" s="861"/>
      <c r="F21" s="861"/>
      <c r="G21" s="862"/>
      <c r="H21" s="158"/>
    </row>
    <row r="22" spans="1:9" x14ac:dyDescent="0.2">
      <c r="A22" s="863"/>
      <c r="B22" s="864"/>
      <c r="C22" s="864"/>
      <c r="D22" s="864"/>
      <c r="E22" s="864"/>
      <c r="F22" s="864"/>
      <c r="G22" s="865"/>
      <c r="H22" s="158"/>
    </row>
    <row r="23" spans="1:9" ht="15" thickBot="1" x14ac:dyDescent="0.25">
      <c r="A23" s="866"/>
      <c r="B23" s="867"/>
      <c r="C23" s="867"/>
      <c r="D23" s="867"/>
      <c r="E23" s="867"/>
      <c r="F23" s="867"/>
      <c r="G23" s="868"/>
    </row>
    <row r="26" spans="1:9" ht="15" x14ac:dyDescent="0.2">
      <c r="A26" s="105" t="s">
        <v>438</v>
      </c>
    </row>
    <row r="27" spans="1:9" ht="15" thickBot="1" x14ac:dyDescent="0.25"/>
    <row r="28" spans="1:9" x14ac:dyDescent="0.2">
      <c r="A28" s="850" t="s">
        <v>219</v>
      </c>
      <c r="B28" s="851"/>
      <c r="C28" s="851"/>
      <c r="D28" s="851"/>
      <c r="E28" s="851"/>
      <c r="F28" s="851"/>
      <c r="G28" s="852"/>
    </row>
    <row r="29" spans="1:9" ht="42.75" x14ac:dyDescent="0.2">
      <c r="A29" s="139" t="s">
        <v>220</v>
      </c>
      <c r="B29" s="148" t="s">
        <v>221</v>
      </c>
      <c r="C29" s="148" t="s">
        <v>222</v>
      </c>
      <c r="D29" s="148" t="s">
        <v>223</v>
      </c>
      <c r="E29" s="148" t="s">
        <v>224</v>
      </c>
      <c r="F29" s="148" t="s">
        <v>225</v>
      </c>
      <c r="G29" s="853" t="s">
        <v>226</v>
      </c>
    </row>
    <row r="30" spans="1:9" ht="15" x14ac:dyDescent="0.2">
      <c r="A30" s="140" t="s">
        <v>227</v>
      </c>
      <c r="B30" s="141" t="s">
        <v>228</v>
      </c>
      <c r="C30" s="141" t="s">
        <v>228</v>
      </c>
      <c r="D30" s="141" t="s">
        <v>228</v>
      </c>
      <c r="E30" s="141" t="s">
        <v>228</v>
      </c>
      <c r="F30" s="141" t="s">
        <v>228</v>
      </c>
      <c r="G30" s="854"/>
    </row>
    <row r="31" spans="1:9" x14ac:dyDescent="0.2">
      <c r="A31" s="149" t="s">
        <v>229</v>
      </c>
      <c r="B31" s="150">
        <v>0.1</v>
      </c>
      <c r="C31" s="150">
        <v>0.3</v>
      </c>
      <c r="D31" s="150"/>
      <c r="E31" s="150"/>
      <c r="F31" s="150"/>
      <c r="G31" s="151">
        <f>SUM(B31:F31)</f>
        <v>0.4</v>
      </c>
    </row>
    <row r="32" spans="1:9" x14ac:dyDescent="0.2">
      <c r="A32" s="149" t="s">
        <v>230</v>
      </c>
      <c r="B32" s="150">
        <v>0.1</v>
      </c>
      <c r="C32" s="150">
        <v>0.1</v>
      </c>
      <c r="D32" s="150"/>
      <c r="E32" s="150"/>
      <c r="F32" s="150"/>
      <c r="G32" s="151">
        <f>SUM(B32:F32)</f>
        <v>0.2</v>
      </c>
    </row>
    <row r="33" spans="1:7" x14ac:dyDescent="0.2">
      <c r="A33" s="149" t="s">
        <v>231</v>
      </c>
      <c r="B33" s="150">
        <v>0.1</v>
      </c>
      <c r="C33" s="150"/>
      <c r="D33" s="150"/>
      <c r="E33" s="150"/>
      <c r="F33" s="150"/>
      <c r="G33" s="151">
        <f>SUM(B33:F33)</f>
        <v>0.1</v>
      </c>
    </row>
    <row r="34" spans="1:7" x14ac:dyDescent="0.2">
      <c r="A34" s="149" t="s">
        <v>232</v>
      </c>
      <c r="B34" s="150">
        <v>0.1</v>
      </c>
      <c r="C34" s="150"/>
      <c r="D34" s="150"/>
      <c r="E34" s="150"/>
      <c r="F34" s="150"/>
      <c r="G34" s="151">
        <f>SUM(B34:F34)</f>
        <v>0.1</v>
      </c>
    </row>
    <row r="35" spans="1:7" x14ac:dyDescent="0.2">
      <c r="A35" s="869"/>
      <c r="B35" s="870"/>
      <c r="C35" s="870"/>
      <c r="D35" s="870"/>
      <c r="E35" s="871"/>
      <c r="F35" s="165" t="s">
        <v>233</v>
      </c>
      <c r="G35" s="166">
        <f>SUM(G31:G34)</f>
        <v>0.8</v>
      </c>
    </row>
    <row r="36" spans="1:7" x14ac:dyDescent="0.2">
      <c r="A36" s="872"/>
      <c r="B36" s="873"/>
      <c r="C36" s="873"/>
      <c r="D36" s="873"/>
      <c r="E36" s="874"/>
      <c r="F36" s="165" t="s">
        <v>236</v>
      </c>
      <c r="G36" s="167">
        <f>+G35/4</f>
        <v>0.2</v>
      </c>
    </row>
    <row r="38" spans="1:7" ht="15.75" thickBot="1" x14ac:dyDescent="0.25">
      <c r="A38" s="105" t="s">
        <v>238</v>
      </c>
    </row>
    <row r="39" spans="1:7" x14ac:dyDescent="0.2">
      <c r="A39" s="850" t="s">
        <v>219</v>
      </c>
      <c r="B39" s="851"/>
      <c r="C39" s="851"/>
      <c r="D39" s="851"/>
      <c r="E39" s="851"/>
      <c r="F39" s="851"/>
      <c r="G39" s="852"/>
    </row>
    <row r="40" spans="1:7" ht="42.75" x14ac:dyDescent="0.2">
      <c r="A40" s="139" t="s">
        <v>220</v>
      </c>
      <c r="B40" s="148" t="s">
        <v>221</v>
      </c>
      <c r="C40" s="148" t="s">
        <v>222</v>
      </c>
      <c r="D40" s="148" t="s">
        <v>223</v>
      </c>
      <c r="E40" s="148" t="s">
        <v>224</v>
      </c>
      <c r="F40" s="148" t="s">
        <v>225</v>
      </c>
      <c r="G40" s="853" t="s">
        <v>226</v>
      </c>
    </row>
    <row r="41" spans="1:7" ht="15" x14ac:dyDescent="0.2">
      <c r="A41" s="140" t="s">
        <v>227</v>
      </c>
      <c r="B41" s="141" t="s">
        <v>228</v>
      </c>
      <c r="C41" s="141" t="s">
        <v>228</v>
      </c>
      <c r="D41" s="141" t="s">
        <v>228</v>
      </c>
      <c r="E41" s="141" t="s">
        <v>228</v>
      </c>
      <c r="F41" s="141" t="s">
        <v>228</v>
      </c>
      <c r="G41" s="854"/>
    </row>
    <row r="42" spans="1:7" x14ac:dyDescent="0.2">
      <c r="A42" s="149" t="s">
        <v>239</v>
      </c>
      <c r="B42" s="150">
        <v>0.1</v>
      </c>
      <c r="C42" s="150">
        <v>0.3</v>
      </c>
      <c r="D42" s="150"/>
      <c r="E42" s="150"/>
      <c r="F42" s="150"/>
      <c r="G42" s="151">
        <f>SUM(B42:F42)</f>
        <v>0.4</v>
      </c>
    </row>
    <row r="43" spans="1:7" x14ac:dyDescent="0.2">
      <c r="A43" s="149" t="s">
        <v>240</v>
      </c>
      <c r="B43" s="150">
        <v>0.1</v>
      </c>
      <c r="C43" s="150">
        <v>0.05</v>
      </c>
      <c r="D43" s="150"/>
      <c r="E43" s="150"/>
      <c r="F43" s="150"/>
      <c r="G43" s="151">
        <f>SUM(B43:F43)</f>
        <v>0.15000000000000002</v>
      </c>
    </row>
    <row r="44" spans="1:7" x14ac:dyDescent="0.2">
      <c r="A44" s="149" t="s">
        <v>241</v>
      </c>
      <c r="B44" s="150">
        <v>0.1</v>
      </c>
      <c r="C44" s="150">
        <v>0.05</v>
      </c>
      <c r="D44" s="150"/>
      <c r="E44" s="150"/>
      <c r="F44" s="150"/>
      <c r="G44" s="151">
        <f>SUM(B44:F44)</f>
        <v>0.15000000000000002</v>
      </c>
    </row>
    <row r="45" spans="1:7" x14ac:dyDescent="0.2">
      <c r="A45" s="149" t="s">
        <v>232</v>
      </c>
      <c r="B45" s="150"/>
      <c r="C45" s="150"/>
      <c r="D45" s="150"/>
      <c r="E45" s="150"/>
      <c r="F45" s="150"/>
      <c r="G45" s="151">
        <f>SUM(B45:F45)</f>
        <v>0</v>
      </c>
    </row>
    <row r="46" spans="1:7" x14ac:dyDescent="0.2">
      <c r="A46" s="869"/>
      <c r="B46" s="870"/>
      <c r="C46" s="870"/>
      <c r="D46" s="870"/>
      <c r="E46" s="871"/>
      <c r="F46" s="165" t="s">
        <v>233</v>
      </c>
      <c r="G46" s="166">
        <f>SUM(G42:G45)</f>
        <v>0.70000000000000007</v>
      </c>
    </row>
    <row r="47" spans="1:7" x14ac:dyDescent="0.2">
      <c r="A47" s="872"/>
      <c r="B47" s="873"/>
      <c r="C47" s="873"/>
      <c r="D47" s="873"/>
      <c r="E47" s="874"/>
      <c r="F47" s="165" t="s">
        <v>236</v>
      </c>
      <c r="G47" s="167">
        <f>+G46/4</f>
        <v>0.17500000000000002</v>
      </c>
    </row>
    <row r="50" spans="1:7" ht="15" x14ac:dyDescent="0.2">
      <c r="A50" s="146" t="s">
        <v>439</v>
      </c>
      <c r="B50" s="168"/>
      <c r="C50" s="168"/>
      <c r="D50" s="168"/>
      <c r="E50" s="168"/>
      <c r="F50" s="168"/>
      <c r="G50" s="168"/>
    </row>
    <row r="51" spans="1:7" ht="15" thickBot="1" x14ac:dyDescent="0.25"/>
    <row r="52" spans="1:7" x14ac:dyDescent="0.2">
      <c r="A52" s="850" t="s">
        <v>219</v>
      </c>
      <c r="B52" s="851"/>
      <c r="C52" s="851"/>
      <c r="D52" s="851"/>
      <c r="E52" s="851"/>
      <c r="F52" s="851"/>
      <c r="G52" s="852"/>
    </row>
    <row r="53" spans="1:7" ht="42.75" x14ac:dyDescent="0.2">
      <c r="A53" s="139" t="s">
        <v>220</v>
      </c>
      <c r="B53" s="148" t="s">
        <v>221</v>
      </c>
      <c r="C53" s="148" t="s">
        <v>222</v>
      </c>
      <c r="D53" s="148" t="s">
        <v>223</v>
      </c>
      <c r="E53" s="148" t="s">
        <v>224</v>
      </c>
      <c r="F53" s="148" t="s">
        <v>225</v>
      </c>
      <c r="G53" s="853" t="s">
        <v>226</v>
      </c>
    </row>
    <row r="54" spans="1:7" ht="15" x14ac:dyDescent="0.2">
      <c r="A54" s="140" t="s">
        <v>227</v>
      </c>
      <c r="B54" s="141" t="s">
        <v>228</v>
      </c>
      <c r="C54" s="141" t="s">
        <v>228</v>
      </c>
      <c r="D54" s="141" t="s">
        <v>228</v>
      </c>
      <c r="E54" s="141" t="s">
        <v>228</v>
      </c>
      <c r="F54" s="141" t="s">
        <v>228</v>
      </c>
      <c r="G54" s="854"/>
    </row>
    <row r="55" spans="1:7" x14ac:dyDescent="0.2">
      <c r="A55" s="149" t="s">
        <v>229</v>
      </c>
      <c r="B55" s="150">
        <v>0.1</v>
      </c>
      <c r="C55" s="150">
        <v>0.3</v>
      </c>
      <c r="D55" s="150">
        <v>0.2</v>
      </c>
      <c r="E55" s="150">
        <v>0.1</v>
      </c>
      <c r="F55" s="150">
        <v>0.3</v>
      </c>
      <c r="G55" s="151">
        <f>SUM(B55:F55)</f>
        <v>1</v>
      </c>
    </row>
    <row r="56" spans="1:7" x14ac:dyDescent="0.2">
      <c r="A56" s="149" t="s">
        <v>230</v>
      </c>
      <c r="B56" s="150">
        <v>0.1</v>
      </c>
      <c r="C56" s="150">
        <v>0.3</v>
      </c>
      <c r="D56" s="150">
        <v>0.2</v>
      </c>
      <c r="E56" s="150">
        <v>0.1</v>
      </c>
      <c r="F56" s="150">
        <v>0.3</v>
      </c>
      <c r="G56" s="151">
        <f>SUM(B56:F56)</f>
        <v>1</v>
      </c>
    </row>
    <row r="57" spans="1:7" x14ac:dyDescent="0.2">
      <c r="A57" s="149" t="s">
        <v>231</v>
      </c>
      <c r="B57" s="150">
        <v>0.1</v>
      </c>
      <c r="C57" s="150">
        <v>0.3</v>
      </c>
      <c r="D57" s="150">
        <v>0.2</v>
      </c>
      <c r="E57" s="150">
        <v>0.1</v>
      </c>
      <c r="F57" s="150">
        <v>0.3</v>
      </c>
      <c r="G57" s="151">
        <f>SUM(B57:F57)</f>
        <v>1</v>
      </c>
    </row>
    <row r="58" spans="1:7" x14ac:dyDescent="0.2">
      <c r="A58" s="149" t="s">
        <v>232</v>
      </c>
      <c r="B58" s="150">
        <v>0.1</v>
      </c>
      <c r="C58" s="150">
        <v>0.3</v>
      </c>
      <c r="D58" s="150">
        <v>0.2</v>
      </c>
      <c r="E58" s="150">
        <v>0.1</v>
      </c>
      <c r="F58" s="150">
        <v>0.3</v>
      </c>
      <c r="G58" s="151">
        <f>SUM(B58:F58)</f>
        <v>1</v>
      </c>
    </row>
    <row r="59" spans="1:7" x14ac:dyDescent="0.2">
      <c r="A59" s="869"/>
      <c r="B59" s="870"/>
      <c r="C59" s="870"/>
      <c r="D59" s="870"/>
      <c r="E59" s="871"/>
      <c r="F59" s="165" t="s">
        <v>233</v>
      </c>
      <c r="G59" s="166">
        <f>SUM(G55:G58)</f>
        <v>4</v>
      </c>
    </row>
    <row r="60" spans="1:7" x14ac:dyDescent="0.2">
      <c r="A60" s="872"/>
      <c r="B60" s="873"/>
      <c r="C60" s="873"/>
      <c r="D60" s="873"/>
      <c r="E60" s="874"/>
      <c r="F60" s="165" t="s">
        <v>236</v>
      </c>
      <c r="G60" s="167">
        <f>+G59/4</f>
        <v>1</v>
      </c>
    </row>
    <row r="62" spans="1:7" ht="15.75" thickBot="1" x14ac:dyDescent="0.25">
      <c r="A62" s="105" t="s">
        <v>440</v>
      </c>
    </row>
    <row r="63" spans="1:7" x14ac:dyDescent="0.2">
      <c r="A63" s="850" t="s">
        <v>219</v>
      </c>
      <c r="B63" s="851"/>
      <c r="C63" s="851"/>
      <c r="D63" s="851"/>
      <c r="E63" s="851"/>
      <c r="F63" s="851"/>
      <c r="G63" s="852"/>
    </row>
    <row r="64" spans="1:7" ht="42.75" x14ac:dyDescent="0.2">
      <c r="A64" s="139" t="s">
        <v>220</v>
      </c>
      <c r="B64" s="148" t="s">
        <v>221</v>
      </c>
      <c r="C64" s="148" t="s">
        <v>222</v>
      </c>
      <c r="D64" s="148" t="s">
        <v>223</v>
      </c>
      <c r="E64" s="148" t="s">
        <v>224</v>
      </c>
      <c r="F64" s="148" t="s">
        <v>225</v>
      </c>
      <c r="G64" s="853" t="s">
        <v>226</v>
      </c>
    </row>
    <row r="65" spans="1:7" ht="15" x14ac:dyDescent="0.2">
      <c r="A65" s="140" t="s">
        <v>227</v>
      </c>
      <c r="B65" s="141" t="s">
        <v>228</v>
      </c>
      <c r="C65" s="141" t="s">
        <v>228</v>
      </c>
      <c r="D65" s="141" t="s">
        <v>228</v>
      </c>
      <c r="E65" s="141" t="s">
        <v>228</v>
      </c>
      <c r="F65" s="141" t="s">
        <v>228</v>
      </c>
      <c r="G65" s="854"/>
    </row>
    <row r="66" spans="1:7" x14ac:dyDescent="0.2">
      <c r="A66" s="149" t="s">
        <v>239</v>
      </c>
      <c r="B66" s="150">
        <v>0.1</v>
      </c>
      <c r="C66" s="150">
        <v>0.3</v>
      </c>
      <c r="D66" s="150"/>
      <c r="E66" s="150"/>
      <c r="F66" s="150"/>
      <c r="G66" s="151">
        <f>SUM(B66:F66)</f>
        <v>0.4</v>
      </c>
    </row>
    <row r="67" spans="1:7" x14ac:dyDescent="0.2">
      <c r="A67" s="149" t="s">
        <v>240</v>
      </c>
      <c r="B67" s="150">
        <v>0.1</v>
      </c>
      <c r="C67" s="150">
        <v>0.1</v>
      </c>
      <c r="D67" s="150"/>
      <c r="E67" s="150"/>
      <c r="F67" s="150"/>
      <c r="G67" s="151">
        <f>SUM(B67:F67)</f>
        <v>0.2</v>
      </c>
    </row>
    <row r="68" spans="1:7" x14ac:dyDescent="0.2">
      <c r="A68" s="149" t="s">
        <v>241</v>
      </c>
      <c r="B68" s="150">
        <v>0.1</v>
      </c>
      <c r="C68" s="150">
        <v>0.1</v>
      </c>
      <c r="D68" s="150"/>
      <c r="E68" s="150"/>
      <c r="F68" s="150"/>
      <c r="G68" s="151">
        <f>SUM(B68:F68)</f>
        <v>0.2</v>
      </c>
    </row>
    <row r="69" spans="1:7" x14ac:dyDescent="0.2">
      <c r="A69" s="149" t="s">
        <v>232</v>
      </c>
      <c r="B69" s="150"/>
      <c r="C69" s="150"/>
      <c r="D69" s="150"/>
      <c r="E69" s="150"/>
      <c r="F69" s="150"/>
      <c r="G69" s="151">
        <f>SUM(B69:F69)</f>
        <v>0</v>
      </c>
    </row>
    <row r="70" spans="1:7" x14ac:dyDescent="0.2">
      <c r="A70" s="869"/>
      <c r="B70" s="870"/>
      <c r="C70" s="870"/>
      <c r="D70" s="870"/>
      <c r="E70" s="871"/>
      <c r="F70" s="165" t="s">
        <v>233</v>
      </c>
      <c r="G70" s="166">
        <f>SUM(G66:G69)</f>
        <v>0.8</v>
      </c>
    </row>
    <row r="71" spans="1:7" x14ac:dyDescent="0.2">
      <c r="A71" s="872"/>
      <c r="B71" s="873"/>
      <c r="C71" s="873"/>
      <c r="D71" s="873"/>
      <c r="E71" s="874"/>
      <c r="F71" s="165" t="s">
        <v>236</v>
      </c>
      <c r="G71" s="167">
        <f>+G70/4</f>
        <v>0.2</v>
      </c>
    </row>
    <row r="73" spans="1:7" ht="15.75" thickBot="1" x14ac:dyDescent="0.25">
      <c r="A73" s="105" t="s">
        <v>441</v>
      </c>
    </row>
    <row r="74" spans="1:7" x14ac:dyDescent="0.2">
      <c r="A74" s="850" t="s">
        <v>219</v>
      </c>
      <c r="B74" s="851"/>
      <c r="C74" s="851"/>
      <c r="D74" s="851"/>
      <c r="E74" s="851"/>
      <c r="F74" s="851"/>
      <c r="G74" s="852"/>
    </row>
    <row r="75" spans="1:7" ht="42.75" x14ac:dyDescent="0.2">
      <c r="A75" s="139" t="s">
        <v>220</v>
      </c>
      <c r="B75" s="148" t="s">
        <v>221</v>
      </c>
      <c r="C75" s="148" t="s">
        <v>222</v>
      </c>
      <c r="D75" s="148" t="s">
        <v>223</v>
      </c>
      <c r="E75" s="148" t="s">
        <v>224</v>
      </c>
      <c r="F75" s="148" t="s">
        <v>225</v>
      </c>
      <c r="G75" s="853" t="s">
        <v>226</v>
      </c>
    </row>
    <row r="76" spans="1:7" ht="15" x14ac:dyDescent="0.2">
      <c r="A76" s="140" t="s">
        <v>227</v>
      </c>
      <c r="B76" s="141" t="s">
        <v>228</v>
      </c>
      <c r="C76" s="141" t="s">
        <v>228</v>
      </c>
      <c r="D76" s="141" t="s">
        <v>228</v>
      </c>
      <c r="E76" s="141" t="s">
        <v>228</v>
      </c>
      <c r="F76" s="141" t="s">
        <v>228</v>
      </c>
      <c r="G76" s="854"/>
    </row>
    <row r="77" spans="1:7" x14ac:dyDescent="0.2">
      <c r="A77" s="149" t="s">
        <v>442</v>
      </c>
      <c r="B77" s="150">
        <v>0.1</v>
      </c>
      <c r="C77" s="150">
        <v>0.3</v>
      </c>
      <c r="D77" s="150"/>
      <c r="E77" s="150"/>
      <c r="F77" s="150"/>
      <c r="G77" s="151">
        <f>SUM(B77:F77)</f>
        <v>0.4</v>
      </c>
    </row>
    <row r="78" spans="1:7" x14ac:dyDescent="0.2">
      <c r="A78" s="149" t="s">
        <v>240</v>
      </c>
      <c r="B78" s="150">
        <v>0.1</v>
      </c>
      <c r="C78" s="150">
        <v>0.1</v>
      </c>
      <c r="D78" s="150"/>
      <c r="E78" s="150"/>
      <c r="F78" s="150"/>
      <c r="G78" s="151">
        <f>SUM(B78:F78)</f>
        <v>0.2</v>
      </c>
    </row>
    <row r="79" spans="1:7" x14ac:dyDescent="0.2">
      <c r="A79" s="149" t="s">
        <v>443</v>
      </c>
      <c r="B79" s="150">
        <v>0.1</v>
      </c>
      <c r="C79" s="150">
        <v>0.1</v>
      </c>
      <c r="D79" s="150"/>
      <c r="E79" s="150"/>
      <c r="F79" s="150"/>
      <c r="G79" s="151">
        <f>SUM(B79:F79)</f>
        <v>0.2</v>
      </c>
    </row>
    <row r="80" spans="1:7" x14ac:dyDescent="0.2">
      <c r="A80" s="149" t="s">
        <v>444</v>
      </c>
      <c r="B80" s="150">
        <v>0.1</v>
      </c>
      <c r="C80" s="150"/>
      <c r="D80" s="150"/>
      <c r="E80" s="150"/>
      <c r="F80" s="150"/>
      <c r="G80" s="151">
        <f>SUM(B80:F80)</f>
        <v>0.1</v>
      </c>
    </row>
    <row r="81" spans="1:7" x14ac:dyDescent="0.2">
      <c r="A81" s="869"/>
      <c r="B81" s="870"/>
      <c r="C81" s="870"/>
      <c r="D81" s="870"/>
      <c r="E81" s="871"/>
      <c r="F81" s="165" t="s">
        <v>233</v>
      </c>
      <c r="G81" s="166">
        <f>SUM(G77:G80)</f>
        <v>0.9</v>
      </c>
    </row>
    <row r="82" spans="1:7" x14ac:dyDescent="0.2">
      <c r="A82" s="872"/>
      <c r="B82" s="873"/>
      <c r="C82" s="873"/>
      <c r="D82" s="873"/>
      <c r="E82" s="874"/>
      <c r="F82" s="165" t="s">
        <v>236</v>
      </c>
      <c r="G82" s="167">
        <f>+G81/4</f>
        <v>0.22500000000000001</v>
      </c>
    </row>
  </sheetData>
  <mergeCells count="20">
    <mergeCell ref="G75:G76"/>
    <mergeCell ref="A81:E82"/>
    <mergeCell ref="G53:G54"/>
    <mergeCell ref="A59:E60"/>
    <mergeCell ref="A63:G63"/>
    <mergeCell ref="G64:G65"/>
    <mergeCell ref="A70:E71"/>
    <mergeCell ref="A74:G74"/>
    <mergeCell ref="A52:G52"/>
    <mergeCell ref="A1:G1"/>
    <mergeCell ref="G2:G3"/>
    <mergeCell ref="A12:G12"/>
    <mergeCell ref="G13:G14"/>
    <mergeCell ref="A21:G23"/>
    <mergeCell ref="A28:G28"/>
    <mergeCell ref="G29:G30"/>
    <mergeCell ref="A35:E36"/>
    <mergeCell ref="A39:G39"/>
    <mergeCell ref="G40:G41"/>
    <mergeCell ref="A46:E47"/>
  </mergeCells>
  <pageMargins left="0.7" right="0.7" top="0.75" bottom="0.75" header="0.3" footer="0.3"/>
  <pageSetup orientation="portrait" horizontalDpi="4294967292" verticalDpi="429496729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A1:AC41"/>
  <sheetViews>
    <sheetView zoomScale="60" zoomScaleNormal="60" workbookViewId="0">
      <selection activeCell="O34" sqref="O34"/>
    </sheetView>
  </sheetViews>
  <sheetFormatPr baseColWidth="10" defaultColWidth="10.85546875" defaultRowHeight="15.75" outlineLevelRow="1" x14ac:dyDescent="0.2"/>
  <cols>
    <col min="1" max="1" width="5.28515625" style="107" customWidth="1"/>
    <col min="2" max="2" width="9.140625" style="107" customWidth="1"/>
    <col min="3" max="3" width="28.140625" style="107" customWidth="1"/>
    <col min="4" max="5" width="9" style="107" customWidth="1"/>
    <col min="6" max="6" width="9.140625" style="107" customWidth="1"/>
    <col min="7" max="7" width="10.140625" style="107" customWidth="1"/>
    <col min="8" max="8" width="8.140625" style="107" customWidth="1"/>
    <col min="9" max="9" width="15.5703125" style="107" customWidth="1"/>
    <col min="10" max="10" width="7.7109375" style="107" customWidth="1"/>
    <col min="11" max="11" width="17.42578125" style="107" customWidth="1"/>
    <col min="12" max="12" width="10" style="107" customWidth="1"/>
    <col min="13" max="13" width="12.28515625" style="107" customWidth="1"/>
    <col min="14" max="14" width="13" style="107" customWidth="1"/>
    <col min="15" max="15" width="9.85546875" style="107" customWidth="1"/>
    <col min="16" max="16" width="8.7109375" style="107" customWidth="1"/>
    <col min="17" max="17" width="6.42578125" style="107" hidden="1" customWidth="1"/>
    <col min="18" max="18" width="15" style="107" customWidth="1"/>
    <col min="19" max="22" width="11.42578125" style="107" customWidth="1"/>
    <col min="23" max="24" width="10.85546875" style="107"/>
    <col min="25" max="25" width="15.85546875" style="107" hidden="1" customWidth="1"/>
    <col min="26" max="26" width="17.7109375" style="107" hidden="1" customWidth="1"/>
    <col min="27" max="27" width="18.140625" style="107" hidden="1" customWidth="1"/>
    <col min="28" max="29" width="0" style="107" hidden="1" customWidth="1"/>
    <col min="30" max="16384" width="10.85546875" style="107"/>
  </cols>
  <sheetData>
    <row r="1" spans="1:29" ht="16.5" outlineLevel="1" thickBot="1" x14ac:dyDescent="0.25">
      <c r="A1" s="106"/>
      <c r="B1" s="106"/>
      <c r="C1" s="106"/>
      <c r="D1" s="106"/>
      <c r="E1" s="106"/>
      <c r="F1" s="106"/>
      <c r="G1" s="106"/>
      <c r="H1" s="106"/>
      <c r="I1" s="106"/>
      <c r="J1" s="106"/>
      <c r="K1" s="106"/>
      <c r="L1" s="106"/>
      <c r="M1" s="106"/>
      <c r="N1" s="106"/>
      <c r="O1" s="106"/>
      <c r="P1" s="106"/>
      <c r="Q1" s="106"/>
    </row>
    <row r="2" spans="1:29" ht="108" customHeight="1" outlineLevel="1" thickBot="1" x14ac:dyDescent="0.25">
      <c r="A2" s="106"/>
      <c r="B2" s="108"/>
      <c r="C2" s="109"/>
      <c r="D2" s="956" t="s">
        <v>242</v>
      </c>
      <c r="E2" s="957"/>
      <c r="F2" s="957"/>
      <c r="G2" s="957"/>
      <c r="H2" s="957"/>
      <c r="I2" s="957"/>
      <c r="J2" s="957"/>
      <c r="K2" s="957"/>
      <c r="L2" s="957"/>
      <c r="M2" s="957"/>
      <c r="N2" s="958"/>
      <c r="O2" s="959" t="s">
        <v>243</v>
      </c>
      <c r="P2" s="960"/>
      <c r="Q2" s="961"/>
      <c r="Y2" s="110" t="s">
        <v>244</v>
      </c>
      <c r="Z2" s="111" t="s">
        <v>245</v>
      </c>
      <c r="AA2" s="112" t="s">
        <v>0</v>
      </c>
      <c r="AB2" s="110" t="s">
        <v>246</v>
      </c>
      <c r="AC2" s="110" t="s">
        <v>247</v>
      </c>
    </row>
    <row r="3" spans="1:29" ht="16.5" customHeight="1" outlineLevel="1" thickBot="1" x14ac:dyDescent="0.25">
      <c r="A3" s="106"/>
      <c r="B3" s="962" t="s">
        <v>248</v>
      </c>
      <c r="C3" s="963"/>
      <c r="D3" s="963"/>
      <c r="E3" s="963"/>
      <c r="F3" s="963"/>
      <c r="G3" s="963"/>
      <c r="H3" s="964"/>
      <c r="I3" s="962" t="s">
        <v>249</v>
      </c>
      <c r="J3" s="963"/>
      <c r="K3" s="963"/>
      <c r="L3" s="963"/>
      <c r="M3" s="963"/>
      <c r="N3" s="963"/>
      <c r="O3" s="963"/>
      <c r="P3" s="963"/>
      <c r="Q3" s="964"/>
      <c r="Y3" s="113" t="s">
        <v>103</v>
      </c>
      <c r="Z3" s="114" t="s">
        <v>250</v>
      </c>
      <c r="AA3" s="114" t="s">
        <v>1</v>
      </c>
      <c r="AB3" s="115" t="s">
        <v>107</v>
      </c>
      <c r="AC3" s="115" t="s">
        <v>251</v>
      </c>
    </row>
    <row r="4" spans="1:29" ht="15.75" customHeight="1" outlineLevel="1" thickBot="1" x14ac:dyDescent="0.25">
      <c r="A4" s="106"/>
      <c r="B4" s="965" t="s">
        <v>73</v>
      </c>
      <c r="C4" s="966"/>
      <c r="D4" s="967" t="s">
        <v>252</v>
      </c>
      <c r="E4" s="968"/>
      <c r="F4" s="968"/>
      <c r="G4" s="968"/>
      <c r="H4" s="969"/>
      <c r="I4" s="970" t="s">
        <v>0</v>
      </c>
      <c r="J4" s="971"/>
      <c r="K4" s="971"/>
      <c r="L4" s="971"/>
      <c r="M4" s="971"/>
      <c r="N4" s="971"/>
      <c r="O4" s="971"/>
      <c r="P4" s="971"/>
      <c r="Q4" s="972"/>
      <c r="Y4" s="113" t="s">
        <v>110</v>
      </c>
      <c r="Z4" s="114" t="s">
        <v>253</v>
      </c>
      <c r="AA4" s="114" t="s">
        <v>51</v>
      </c>
      <c r="AB4" s="115" t="s">
        <v>106</v>
      </c>
      <c r="AC4" s="107" t="s">
        <v>254</v>
      </c>
    </row>
    <row r="5" spans="1:29" ht="87" customHeight="1" outlineLevel="1" x14ac:dyDescent="0.2">
      <c r="A5" s="106"/>
      <c r="B5" s="951" t="s">
        <v>105</v>
      </c>
      <c r="C5" s="952"/>
      <c r="D5" s="935" t="s">
        <v>250</v>
      </c>
      <c r="E5" s="936"/>
      <c r="F5" s="936"/>
      <c r="G5" s="936"/>
      <c r="H5" s="953"/>
      <c r="I5" s="890" t="s">
        <v>21</v>
      </c>
      <c r="J5" s="891"/>
      <c r="K5" s="891"/>
      <c r="L5" s="891"/>
      <c r="M5" s="891"/>
      <c r="N5" s="891"/>
      <c r="O5" s="891"/>
      <c r="P5" s="891"/>
      <c r="Q5" s="892"/>
      <c r="Y5" s="113" t="s">
        <v>111</v>
      </c>
      <c r="Z5" s="114" t="s">
        <v>255</v>
      </c>
      <c r="AA5" s="114" t="s">
        <v>54</v>
      </c>
      <c r="AB5" s="115" t="s">
        <v>99</v>
      </c>
      <c r="AC5" s="115" t="s">
        <v>209</v>
      </c>
    </row>
    <row r="6" spans="1:29" ht="15.75" customHeight="1" outlineLevel="1" x14ac:dyDescent="0.25">
      <c r="A6" s="106"/>
      <c r="B6" s="885" t="s">
        <v>256</v>
      </c>
      <c r="C6" s="886"/>
      <c r="D6" s="886"/>
      <c r="E6" s="886"/>
      <c r="F6" s="886"/>
      <c r="G6" s="886"/>
      <c r="H6" s="886" t="s">
        <v>257</v>
      </c>
      <c r="I6" s="886"/>
      <c r="J6" s="886"/>
      <c r="K6" s="886"/>
      <c r="L6" s="886"/>
      <c r="M6" s="886" t="s">
        <v>246</v>
      </c>
      <c r="N6" s="954"/>
      <c r="O6" s="954"/>
      <c r="P6" s="944" t="s">
        <v>247</v>
      </c>
      <c r="Q6" s="946"/>
      <c r="Y6" s="113" t="s">
        <v>258</v>
      </c>
      <c r="Z6" s="116"/>
      <c r="AA6" s="117" t="s">
        <v>55</v>
      </c>
      <c r="AB6" s="115" t="s">
        <v>259</v>
      </c>
      <c r="AC6" s="115" t="s">
        <v>202</v>
      </c>
    </row>
    <row r="7" spans="1:29" ht="63" customHeight="1" outlineLevel="1" x14ac:dyDescent="0.25">
      <c r="A7" s="106"/>
      <c r="B7" s="903" t="s">
        <v>260</v>
      </c>
      <c r="C7" s="889"/>
      <c r="D7" s="889"/>
      <c r="E7" s="889"/>
      <c r="F7" s="889"/>
      <c r="G7" s="889"/>
      <c r="H7" s="896" t="s">
        <v>261</v>
      </c>
      <c r="I7" s="896"/>
      <c r="J7" s="896"/>
      <c r="K7" s="896"/>
      <c r="L7" s="896"/>
      <c r="M7" s="889" t="s">
        <v>107</v>
      </c>
      <c r="N7" s="889"/>
      <c r="O7" s="889"/>
      <c r="P7" s="935" t="s">
        <v>202</v>
      </c>
      <c r="Q7" s="937"/>
      <c r="Y7" s="113" t="s">
        <v>105</v>
      </c>
      <c r="Z7" s="116"/>
      <c r="AA7" s="114" t="s">
        <v>56</v>
      </c>
      <c r="AB7" s="115" t="s">
        <v>262</v>
      </c>
      <c r="AC7" s="115" t="s">
        <v>201</v>
      </c>
    </row>
    <row r="8" spans="1:29" ht="18" customHeight="1" outlineLevel="1" x14ac:dyDescent="0.25">
      <c r="A8" s="106"/>
      <c r="B8" s="955" t="s">
        <v>263</v>
      </c>
      <c r="C8" s="945"/>
      <c r="D8" s="945"/>
      <c r="E8" s="945"/>
      <c r="F8" s="945"/>
      <c r="G8" s="945"/>
      <c r="H8" s="945"/>
      <c r="I8" s="945"/>
      <c r="J8" s="945"/>
      <c r="K8" s="945"/>
      <c r="L8" s="945"/>
      <c r="M8" s="945"/>
      <c r="N8" s="945"/>
      <c r="O8" s="945"/>
      <c r="P8" s="945"/>
      <c r="Q8" s="946"/>
      <c r="Y8" s="113" t="s">
        <v>98</v>
      </c>
      <c r="Z8" s="116"/>
      <c r="AA8" s="114" t="s">
        <v>27</v>
      </c>
      <c r="AB8" s="115" t="s">
        <v>264</v>
      </c>
      <c r="AC8" s="116"/>
    </row>
    <row r="9" spans="1:29" ht="300.75" customHeight="1" outlineLevel="1" x14ac:dyDescent="0.25">
      <c r="A9" s="106"/>
      <c r="B9" s="950" t="s">
        <v>265</v>
      </c>
      <c r="C9" s="936"/>
      <c r="D9" s="936"/>
      <c r="E9" s="936"/>
      <c r="F9" s="936"/>
      <c r="G9" s="936"/>
      <c r="H9" s="936"/>
      <c r="I9" s="936"/>
      <c r="J9" s="936"/>
      <c r="K9" s="936"/>
      <c r="L9" s="936"/>
      <c r="M9" s="936"/>
      <c r="N9" s="936"/>
      <c r="O9" s="936"/>
      <c r="P9" s="936"/>
      <c r="Q9" s="937"/>
      <c r="Y9" s="113" t="s">
        <v>266</v>
      </c>
      <c r="Z9" s="116"/>
      <c r="AA9" s="114" t="s">
        <v>8</v>
      </c>
      <c r="AB9" s="116"/>
      <c r="AC9" s="116"/>
    </row>
    <row r="10" spans="1:29" ht="22.5" customHeight="1" outlineLevel="1" x14ac:dyDescent="0.25">
      <c r="A10" s="106"/>
      <c r="B10" s="885" t="s">
        <v>267</v>
      </c>
      <c r="C10" s="886"/>
      <c r="D10" s="886"/>
      <c r="E10" s="886"/>
      <c r="F10" s="886"/>
      <c r="G10" s="886"/>
      <c r="H10" s="886" t="s">
        <v>268</v>
      </c>
      <c r="I10" s="886"/>
      <c r="J10" s="886"/>
      <c r="K10" s="886"/>
      <c r="L10" s="921" t="s">
        <v>269</v>
      </c>
      <c r="M10" s="921"/>
      <c r="N10" s="921"/>
      <c r="O10" s="889"/>
      <c r="P10" s="889"/>
      <c r="Q10" s="922"/>
      <c r="Y10" s="113" t="s">
        <v>270</v>
      </c>
      <c r="Z10" s="116"/>
      <c r="AA10" s="118" t="s">
        <v>10</v>
      </c>
      <c r="AB10" s="116"/>
      <c r="AC10" s="116"/>
    </row>
    <row r="11" spans="1:29" ht="16.5" customHeight="1" outlineLevel="1" x14ac:dyDescent="0.25">
      <c r="A11" s="106"/>
      <c r="B11" s="119" t="s">
        <v>271</v>
      </c>
      <c r="C11" s="875" t="s">
        <v>272</v>
      </c>
      <c r="D11" s="876"/>
      <c r="E11" s="876"/>
      <c r="F11" s="876"/>
      <c r="G11" s="904"/>
      <c r="H11" s="923" t="s">
        <v>273</v>
      </c>
      <c r="I11" s="924"/>
      <c r="J11" s="924"/>
      <c r="K11" s="925"/>
      <c r="L11" s="932" t="s">
        <v>274</v>
      </c>
      <c r="M11" s="933"/>
      <c r="N11" s="934"/>
      <c r="O11" s="935"/>
      <c r="P11" s="936"/>
      <c r="Q11" s="937"/>
      <c r="Y11" s="113" t="s">
        <v>109</v>
      </c>
      <c r="Z11" s="116"/>
      <c r="AA11" s="120" t="s">
        <v>37</v>
      </c>
      <c r="AB11" s="116"/>
      <c r="AC11" s="116"/>
    </row>
    <row r="12" spans="1:29" ht="15.75" customHeight="1" outlineLevel="1" x14ac:dyDescent="0.25">
      <c r="A12" s="106"/>
      <c r="B12" s="119" t="s">
        <v>275</v>
      </c>
      <c r="C12" s="875" t="s">
        <v>276</v>
      </c>
      <c r="D12" s="876"/>
      <c r="E12" s="876"/>
      <c r="F12" s="876"/>
      <c r="G12" s="904"/>
      <c r="H12" s="926"/>
      <c r="I12" s="927"/>
      <c r="J12" s="927"/>
      <c r="K12" s="928"/>
      <c r="L12" s="938" t="s">
        <v>277</v>
      </c>
      <c r="M12" s="939"/>
      <c r="N12" s="940"/>
      <c r="O12" s="941">
        <v>0</v>
      </c>
      <c r="P12" s="942"/>
      <c r="Q12" s="943"/>
      <c r="Y12" s="113" t="s">
        <v>278</v>
      </c>
      <c r="Z12" s="116"/>
      <c r="AA12" s="120" t="s">
        <v>60</v>
      </c>
      <c r="AB12" s="116"/>
      <c r="AC12" s="116"/>
    </row>
    <row r="13" spans="1:29" ht="15.75" customHeight="1" outlineLevel="1" x14ac:dyDescent="0.25">
      <c r="A13" s="106"/>
      <c r="B13" s="119" t="s">
        <v>279</v>
      </c>
      <c r="C13" s="875" t="s">
        <v>280</v>
      </c>
      <c r="D13" s="876"/>
      <c r="E13" s="876"/>
      <c r="F13" s="876"/>
      <c r="G13" s="904"/>
      <c r="H13" s="926"/>
      <c r="I13" s="927"/>
      <c r="J13" s="927"/>
      <c r="K13" s="928"/>
      <c r="L13" s="944" t="s">
        <v>281</v>
      </c>
      <c r="M13" s="945"/>
      <c r="N13" s="945"/>
      <c r="O13" s="945"/>
      <c r="P13" s="945"/>
      <c r="Q13" s="946"/>
      <c r="Y13" s="113" t="s">
        <v>282</v>
      </c>
      <c r="Z13" s="116"/>
      <c r="AA13" s="121" t="s">
        <v>62</v>
      </c>
      <c r="AB13" s="116"/>
      <c r="AC13" s="116"/>
    </row>
    <row r="14" spans="1:29" ht="15.75" customHeight="1" outlineLevel="1" x14ac:dyDescent="0.25">
      <c r="A14" s="106"/>
      <c r="B14" s="119" t="s">
        <v>283</v>
      </c>
      <c r="C14" s="875" t="s">
        <v>284</v>
      </c>
      <c r="D14" s="876"/>
      <c r="E14" s="876"/>
      <c r="F14" s="876"/>
      <c r="G14" s="904"/>
      <c r="H14" s="926"/>
      <c r="I14" s="927"/>
      <c r="J14" s="927"/>
      <c r="K14" s="928"/>
      <c r="L14" s="947" t="s">
        <v>285</v>
      </c>
      <c r="M14" s="948"/>
      <c r="N14" s="949"/>
      <c r="O14" s="912" t="s">
        <v>286</v>
      </c>
      <c r="P14" s="913"/>
      <c r="Q14" s="914"/>
      <c r="Y14" s="113" t="s">
        <v>116</v>
      </c>
      <c r="Z14" s="116"/>
      <c r="AA14" s="117" t="s">
        <v>287</v>
      </c>
      <c r="AB14" s="116"/>
      <c r="AC14" s="116"/>
    </row>
    <row r="15" spans="1:29" ht="15.75" customHeight="1" outlineLevel="1" x14ac:dyDescent="0.25">
      <c r="A15" s="106"/>
      <c r="B15" s="119" t="s">
        <v>288</v>
      </c>
      <c r="C15" s="875" t="s">
        <v>289</v>
      </c>
      <c r="D15" s="876"/>
      <c r="E15" s="876"/>
      <c r="F15" s="876"/>
      <c r="G15" s="904"/>
      <c r="H15" s="926"/>
      <c r="I15" s="927"/>
      <c r="J15" s="927"/>
      <c r="K15" s="928"/>
      <c r="L15" s="909" t="s">
        <v>290</v>
      </c>
      <c r="M15" s="910"/>
      <c r="N15" s="911"/>
      <c r="O15" s="912" t="s">
        <v>291</v>
      </c>
      <c r="P15" s="913"/>
      <c r="Q15" s="914"/>
      <c r="Y15" s="107" t="s">
        <v>292</v>
      </c>
      <c r="Z15" s="116"/>
      <c r="AA15" s="117" t="s">
        <v>12</v>
      </c>
      <c r="AB15" s="116"/>
      <c r="AC15" s="116"/>
    </row>
    <row r="16" spans="1:29" ht="15.75" customHeight="1" outlineLevel="1" x14ac:dyDescent="0.25">
      <c r="A16" s="106"/>
      <c r="B16" s="119" t="s">
        <v>293</v>
      </c>
      <c r="C16" s="877" t="s">
        <v>294</v>
      </c>
      <c r="D16" s="877"/>
      <c r="E16" s="877"/>
      <c r="F16" s="877"/>
      <c r="G16" s="877"/>
      <c r="H16" s="929"/>
      <c r="I16" s="930"/>
      <c r="J16" s="930"/>
      <c r="K16" s="931"/>
      <c r="L16" s="915" t="s">
        <v>295</v>
      </c>
      <c r="M16" s="916"/>
      <c r="N16" s="917"/>
      <c r="O16" s="918" t="s">
        <v>296</v>
      </c>
      <c r="P16" s="919"/>
      <c r="Q16" s="920"/>
      <c r="Y16" s="116"/>
      <c r="Z16" s="116"/>
      <c r="AA16" s="121" t="s">
        <v>14</v>
      </c>
      <c r="AB16" s="116"/>
      <c r="AC16" s="116"/>
    </row>
    <row r="17" spans="1:29" ht="30" customHeight="1" outlineLevel="1" x14ac:dyDescent="0.25">
      <c r="A17" s="106"/>
      <c r="B17" s="885" t="s">
        <v>297</v>
      </c>
      <c r="C17" s="886"/>
      <c r="D17" s="886"/>
      <c r="E17" s="886"/>
      <c r="F17" s="886"/>
      <c r="G17" s="886"/>
      <c r="H17" s="886" t="s">
        <v>298</v>
      </c>
      <c r="I17" s="886"/>
      <c r="J17" s="886"/>
      <c r="K17" s="886"/>
      <c r="L17" s="897" t="s">
        <v>299</v>
      </c>
      <c r="M17" s="898"/>
      <c r="N17" s="899"/>
      <c r="O17" s="900" t="s">
        <v>300</v>
      </c>
      <c r="P17" s="901"/>
      <c r="Q17" s="902"/>
      <c r="Y17" s="116"/>
      <c r="Z17" s="116"/>
      <c r="AA17" s="121" t="s">
        <v>15</v>
      </c>
      <c r="AB17" s="116"/>
      <c r="AC17" s="116"/>
    </row>
    <row r="18" spans="1:29" ht="168" customHeight="1" outlineLevel="1" x14ac:dyDescent="0.25">
      <c r="A18" s="106"/>
      <c r="B18" s="903" t="s">
        <v>301</v>
      </c>
      <c r="C18" s="889"/>
      <c r="D18" s="889"/>
      <c r="E18" s="889"/>
      <c r="F18" s="889"/>
      <c r="G18" s="889"/>
      <c r="H18" s="875" t="s">
        <v>302</v>
      </c>
      <c r="I18" s="876"/>
      <c r="J18" s="876"/>
      <c r="K18" s="904"/>
      <c r="L18" s="905" t="s">
        <v>303</v>
      </c>
      <c r="M18" s="905"/>
      <c r="N18" s="905"/>
      <c r="O18" s="906" t="s">
        <v>304</v>
      </c>
      <c r="P18" s="907"/>
      <c r="Q18" s="908"/>
      <c r="Y18" s="116"/>
      <c r="Z18" s="116"/>
      <c r="AA18" s="114" t="s">
        <v>19</v>
      </c>
      <c r="AB18" s="116"/>
      <c r="AC18" s="116"/>
    </row>
    <row r="19" spans="1:29" ht="31.5" customHeight="1" outlineLevel="1" x14ac:dyDescent="0.25">
      <c r="A19" s="106"/>
      <c r="B19" s="885" t="s">
        <v>305</v>
      </c>
      <c r="C19" s="886"/>
      <c r="D19" s="889" t="s">
        <v>306</v>
      </c>
      <c r="E19" s="889"/>
      <c r="F19" s="889"/>
      <c r="G19" s="889"/>
      <c r="H19" s="878" t="s">
        <v>307</v>
      </c>
      <c r="I19" s="879"/>
      <c r="J19" s="879"/>
      <c r="K19" s="879"/>
      <c r="L19" s="879"/>
      <c r="M19" s="879"/>
      <c r="N19" s="879"/>
      <c r="O19" s="879"/>
      <c r="P19" s="879"/>
      <c r="Q19" s="880"/>
      <c r="Y19" s="116"/>
      <c r="Z19" s="116"/>
      <c r="AA19" s="122" t="s">
        <v>39</v>
      </c>
      <c r="AB19" s="116"/>
      <c r="AC19" s="116"/>
    </row>
    <row r="20" spans="1:29" ht="31.5" customHeight="1" outlineLevel="1" x14ac:dyDescent="0.25">
      <c r="A20" s="106"/>
      <c r="B20" s="885"/>
      <c r="C20" s="886"/>
      <c r="D20" s="889" t="s">
        <v>308</v>
      </c>
      <c r="E20" s="889"/>
      <c r="F20" s="889"/>
      <c r="G20" s="889"/>
      <c r="H20" s="890" t="s">
        <v>309</v>
      </c>
      <c r="I20" s="891"/>
      <c r="J20" s="891"/>
      <c r="K20" s="891"/>
      <c r="L20" s="891"/>
      <c r="M20" s="891"/>
      <c r="N20" s="891"/>
      <c r="O20" s="891"/>
      <c r="P20" s="891"/>
      <c r="Q20" s="892"/>
      <c r="Y20" s="116"/>
      <c r="Z20" s="116"/>
      <c r="AA20" s="117" t="s">
        <v>21</v>
      </c>
      <c r="AB20" s="116"/>
      <c r="AC20" s="116"/>
    </row>
    <row r="21" spans="1:29" ht="31.5" customHeight="1" outlineLevel="1" x14ac:dyDescent="0.25">
      <c r="A21" s="106"/>
      <c r="B21" s="885"/>
      <c r="C21" s="886"/>
      <c r="D21" s="889" t="s">
        <v>310</v>
      </c>
      <c r="E21" s="889"/>
      <c r="F21" s="889"/>
      <c r="G21" s="889"/>
      <c r="H21" s="893" t="s">
        <v>311</v>
      </c>
      <c r="I21" s="894"/>
      <c r="J21" s="894"/>
      <c r="K21" s="894"/>
      <c r="L21" s="894"/>
      <c r="M21" s="894"/>
      <c r="N21" s="894"/>
      <c r="O21" s="894"/>
      <c r="P21" s="894"/>
      <c r="Q21" s="895"/>
      <c r="Y21" s="116"/>
      <c r="Z21" s="116"/>
      <c r="AA21" s="114" t="s">
        <v>29</v>
      </c>
      <c r="AB21" s="116"/>
      <c r="AC21" s="116"/>
    </row>
    <row r="22" spans="1:29" s="106" customFormat="1" ht="31.5" customHeight="1" outlineLevel="1" x14ac:dyDescent="0.25">
      <c r="B22" s="885"/>
      <c r="C22" s="886"/>
      <c r="D22" s="896" t="s">
        <v>312</v>
      </c>
      <c r="E22" s="896"/>
      <c r="F22" s="896"/>
      <c r="G22" s="896"/>
      <c r="H22" s="878" t="s">
        <v>313</v>
      </c>
      <c r="I22" s="879"/>
      <c r="J22" s="879"/>
      <c r="K22" s="879"/>
      <c r="L22" s="879"/>
      <c r="M22" s="879"/>
      <c r="N22" s="879"/>
      <c r="O22" s="879"/>
      <c r="P22" s="879"/>
      <c r="Q22" s="880"/>
      <c r="Y22" s="116"/>
      <c r="Z22" s="116"/>
      <c r="AA22" s="117" t="s">
        <v>314</v>
      </c>
      <c r="AB22" s="116"/>
      <c r="AC22" s="116"/>
    </row>
    <row r="23" spans="1:29" s="106" customFormat="1" ht="31.5" customHeight="1" outlineLevel="1" x14ac:dyDescent="0.25">
      <c r="B23" s="885"/>
      <c r="C23" s="886"/>
      <c r="D23" s="896" t="s">
        <v>308</v>
      </c>
      <c r="E23" s="896"/>
      <c r="F23" s="896"/>
      <c r="G23" s="896"/>
      <c r="H23" s="878" t="s">
        <v>315</v>
      </c>
      <c r="I23" s="879"/>
      <c r="J23" s="879"/>
      <c r="K23" s="879"/>
      <c r="L23" s="879"/>
      <c r="M23" s="879"/>
      <c r="N23" s="879"/>
      <c r="O23" s="879"/>
      <c r="P23" s="879"/>
      <c r="Q23" s="880"/>
      <c r="R23" s="123"/>
      <c r="Y23" s="116"/>
      <c r="Z23" s="116"/>
      <c r="AA23" s="114" t="s">
        <v>24</v>
      </c>
      <c r="AB23" s="116"/>
      <c r="AC23" s="116"/>
    </row>
    <row r="24" spans="1:29" s="106" customFormat="1" ht="31.5" customHeight="1" outlineLevel="1" thickBot="1" x14ac:dyDescent="0.3">
      <c r="B24" s="887"/>
      <c r="C24" s="888"/>
      <c r="D24" s="881" t="s">
        <v>310</v>
      </c>
      <c r="E24" s="881"/>
      <c r="F24" s="881"/>
      <c r="G24" s="881"/>
      <c r="H24" s="882" t="s">
        <v>316</v>
      </c>
      <c r="I24" s="883"/>
      <c r="J24" s="883"/>
      <c r="K24" s="883"/>
      <c r="L24" s="883"/>
      <c r="M24" s="883"/>
      <c r="N24" s="883"/>
      <c r="O24" s="883"/>
      <c r="P24" s="883"/>
      <c r="Q24" s="884"/>
      <c r="R24" s="123"/>
      <c r="Y24" s="116"/>
      <c r="Z24" s="116"/>
      <c r="AA24" s="124" t="s">
        <v>42</v>
      </c>
      <c r="AB24" s="116"/>
      <c r="AC24" s="116"/>
    </row>
    <row r="25" spans="1:29" s="106" customFormat="1" x14ac:dyDescent="0.2"/>
    <row r="26" spans="1:29" s="106" customFormat="1" x14ac:dyDescent="0.2"/>
    <row r="27" spans="1:29" s="106" customFormat="1" x14ac:dyDescent="0.2">
      <c r="C27" s="125" t="s">
        <v>317</v>
      </c>
    </row>
    <row r="28" spans="1:29" s="106" customFormat="1" ht="51" customHeight="1" x14ac:dyDescent="0.2">
      <c r="H28" s="126" t="s">
        <v>318</v>
      </c>
      <c r="I28" s="126" t="s">
        <v>236</v>
      </c>
      <c r="J28" s="126" t="s">
        <v>319</v>
      </c>
      <c r="K28" s="127" t="s">
        <v>320</v>
      </c>
    </row>
    <row r="29" spans="1:29" s="106" customFormat="1" x14ac:dyDescent="0.2">
      <c r="B29" s="119" t="s">
        <v>271</v>
      </c>
      <c r="C29" s="875" t="s">
        <v>272</v>
      </c>
      <c r="D29" s="876"/>
      <c r="E29" s="876"/>
      <c r="F29" s="876"/>
      <c r="G29" s="876"/>
      <c r="H29" s="126">
        <v>1</v>
      </c>
      <c r="I29" s="126">
        <v>100</v>
      </c>
      <c r="J29" s="126">
        <v>20</v>
      </c>
      <c r="K29" s="126">
        <v>20</v>
      </c>
    </row>
    <row r="30" spans="1:29" s="106" customFormat="1" x14ac:dyDescent="0.2">
      <c r="B30" s="119" t="s">
        <v>275</v>
      </c>
      <c r="C30" s="875" t="s">
        <v>276</v>
      </c>
      <c r="D30" s="876"/>
      <c r="E30" s="876"/>
      <c r="F30" s="876"/>
      <c r="G30" s="876"/>
      <c r="H30" s="126">
        <v>15</v>
      </c>
      <c r="I30" s="126">
        <v>100</v>
      </c>
      <c r="J30" s="126">
        <v>20</v>
      </c>
      <c r="K30" s="126">
        <v>20</v>
      </c>
    </row>
    <row r="31" spans="1:29" s="106" customFormat="1" x14ac:dyDescent="0.2">
      <c r="B31" s="119" t="s">
        <v>279</v>
      </c>
      <c r="C31" s="875" t="s">
        <v>280</v>
      </c>
      <c r="D31" s="876"/>
      <c r="E31" s="876"/>
      <c r="F31" s="876"/>
      <c r="G31" s="876"/>
      <c r="H31" s="126">
        <v>4</v>
      </c>
      <c r="I31" s="128">
        <v>26.666666666666668</v>
      </c>
      <c r="J31" s="126">
        <v>10</v>
      </c>
      <c r="K31" s="129">
        <v>2.666666666666667</v>
      </c>
    </row>
    <row r="32" spans="1:29" s="106" customFormat="1" x14ac:dyDescent="0.2">
      <c r="B32" s="119" t="s">
        <v>283</v>
      </c>
      <c r="C32" s="875" t="s">
        <v>284</v>
      </c>
      <c r="D32" s="876"/>
      <c r="E32" s="876"/>
      <c r="F32" s="876"/>
      <c r="G32" s="876"/>
      <c r="H32" s="126">
        <v>6</v>
      </c>
      <c r="I32" s="126">
        <v>40</v>
      </c>
      <c r="J32" s="126">
        <v>10</v>
      </c>
      <c r="K32" s="126">
        <v>4</v>
      </c>
    </row>
    <row r="33" spans="2:11" s="106" customFormat="1" x14ac:dyDescent="0.2">
      <c r="B33" s="119" t="s">
        <v>288</v>
      </c>
      <c r="C33" s="875" t="s">
        <v>289</v>
      </c>
      <c r="D33" s="876"/>
      <c r="E33" s="876"/>
      <c r="F33" s="876"/>
      <c r="G33" s="876"/>
      <c r="H33" s="126">
        <v>0</v>
      </c>
      <c r="I33" s="126"/>
      <c r="J33" s="126">
        <v>40</v>
      </c>
      <c r="K33" s="126">
        <v>0</v>
      </c>
    </row>
    <row r="34" spans="2:11" s="106" customFormat="1" x14ac:dyDescent="0.2">
      <c r="B34" s="119" t="s">
        <v>293</v>
      </c>
      <c r="C34" s="877" t="s">
        <v>294</v>
      </c>
      <c r="D34" s="877"/>
      <c r="E34" s="877"/>
      <c r="F34" s="877"/>
      <c r="G34" s="875"/>
      <c r="H34" s="126"/>
      <c r="I34" s="126"/>
      <c r="J34" s="126">
        <v>100</v>
      </c>
      <c r="K34" s="130">
        <v>46.666666666666664</v>
      </c>
    </row>
    <row r="35" spans="2:11" s="106" customFormat="1" x14ac:dyDescent="0.2"/>
    <row r="36" spans="2:11" s="106" customFormat="1" x14ac:dyDescent="0.2"/>
    <row r="37" spans="2:11" s="106" customFormat="1" x14ac:dyDescent="0.2"/>
    <row r="38" spans="2:11" s="106" customFormat="1" x14ac:dyDescent="0.2"/>
    <row r="39" spans="2:11" s="106" customFormat="1" x14ac:dyDescent="0.2"/>
    <row r="40" spans="2:11" s="106" customFormat="1" x14ac:dyDescent="0.2"/>
    <row r="41" spans="2:11" s="106" customFormat="1" x14ac:dyDescent="0.2"/>
  </sheetData>
  <mergeCells count="69">
    <mergeCell ref="D2:N2"/>
    <mergeCell ref="O2:Q2"/>
    <mergeCell ref="B3:H3"/>
    <mergeCell ref="I3:Q3"/>
    <mergeCell ref="B4:C4"/>
    <mergeCell ref="D4:H4"/>
    <mergeCell ref="I4:Q4"/>
    <mergeCell ref="B9:Q9"/>
    <mergeCell ref="B5:C5"/>
    <mergeCell ref="D5:H5"/>
    <mergeCell ref="I5:Q5"/>
    <mergeCell ref="B6:G6"/>
    <mergeCell ref="H6:L6"/>
    <mergeCell ref="M6:O6"/>
    <mergeCell ref="P6:Q6"/>
    <mergeCell ref="B7:G7"/>
    <mergeCell ref="H7:L7"/>
    <mergeCell ref="M7:O7"/>
    <mergeCell ref="P7:Q7"/>
    <mergeCell ref="B8:Q8"/>
    <mergeCell ref="B10:G10"/>
    <mergeCell ref="H10:K10"/>
    <mergeCell ref="L10:N10"/>
    <mergeCell ref="O10:Q10"/>
    <mergeCell ref="C11:G11"/>
    <mergeCell ref="H11:K16"/>
    <mergeCell ref="L11:N11"/>
    <mergeCell ref="O11:Q11"/>
    <mergeCell ref="C12:G12"/>
    <mergeCell ref="L12:N12"/>
    <mergeCell ref="O12:Q12"/>
    <mergeCell ref="C13:G13"/>
    <mergeCell ref="L13:Q13"/>
    <mergeCell ref="C14:G14"/>
    <mergeCell ref="L14:N14"/>
    <mergeCell ref="O14:Q14"/>
    <mergeCell ref="C15:G15"/>
    <mergeCell ref="L15:N15"/>
    <mergeCell ref="O15:Q15"/>
    <mergeCell ref="C16:G16"/>
    <mergeCell ref="L16:N16"/>
    <mergeCell ref="O16:Q16"/>
    <mergeCell ref="D22:G22"/>
    <mergeCell ref="H22:Q22"/>
    <mergeCell ref="D23:G23"/>
    <mergeCell ref="B17:G17"/>
    <mergeCell ref="H17:K17"/>
    <mergeCell ref="L17:N17"/>
    <mergeCell ref="O17:Q17"/>
    <mergeCell ref="B18:G18"/>
    <mergeCell ref="H18:K18"/>
    <mergeCell ref="L18:N18"/>
    <mergeCell ref="O18:Q18"/>
    <mergeCell ref="C32:G32"/>
    <mergeCell ref="C33:G33"/>
    <mergeCell ref="C34:G34"/>
    <mergeCell ref="H23:Q23"/>
    <mergeCell ref="D24:G24"/>
    <mergeCell ref="H24:Q24"/>
    <mergeCell ref="C29:G29"/>
    <mergeCell ref="C30:G30"/>
    <mergeCell ref="C31:G31"/>
    <mergeCell ref="B19:C24"/>
    <mergeCell ref="D19:G19"/>
    <mergeCell ref="H19:Q19"/>
    <mergeCell ref="D20:G20"/>
    <mergeCell ref="H20:Q20"/>
    <mergeCell ref="D21:G21"/>
    <mergeCell ref="H21:Q21"/>
  </mergeCells>
  <dataValidations count="6">
    <dataValidation type="list" allowBlank="1" showInputMessage="1" showErrorMessage="1" sqref="P7:Q7">
      <formula1>$AC$3:$AC$7</formula1>
    </dataValidation>
    <dataValidation type="list" allowBlank="1" showInputMessage="1" showErrorMessage="1" sqref="M7:O7">
      <formula1>$AB$3:$AB$8</formula1>
    </dataValidation>
    <dataValidation type="list" allowBlank="1" showInputMessage="1" showErrorMessage="1" sqref="I5:Q5">
      <formula1>$AA$3:$AA$24</formula1>
    </dataValidation>
    <dataValidation type="list" allowBlank="1" showInputMessage="1" showErrorMessage="1" sqref="D5:H5">
      <formula1>$Z$3:$Z$5</formula1>
    </dataValidation>
    <dataValidation type="list" allowBlank="1" showInputMessage="1" showErrorMessage="1" sqref="B5:C5">
      <formula1>$Y$3:$Y$15</formula1>
    </dataValidation>
    <dataValidation type="list" allowBlank="1" showInputMessage="1" showErrorMessage="1" sqref="O10:Q10">
      <formula1>#REF!</formula1>
    </dataValidation>
  </dataValidations>
  <hyperlinks>
    <hyperlink ref="H24" r:id="rId1"/>
    <hyperlink ref="H21" r:id="rId2"/>
  </hyperlinks>
  <pageMargins left="0.7" right="0.7" top="0.75" bottom="0.75" header="0.3" footer="0.3"/>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Z4"/>
  <sheetViews>
    <sheetView topLeftCell="B1" zoomScale="60" zoomScaleNormal="60" workbookViewId="0">
      <selection activeCell="P7" sqref="P7"/>
    </sheetView>
  </sheetViews>
  <sheetFormatPr baseColWidth="10" defaultRowHeight="12.75" x14ac:dyDescent="0.2"/>
  <cols>
    <col min="1" max="1" width="39.42578125" customWidth="1"/>
  </cols>
  <sheetData>
    <row r="1" spans="1:26" ht="63" customHeight="1" x14ac:dyDescent="0.2">
      <c r="A1" t="s">
        <v>346</v>
      </c>
      <c r="B1" t="s">
        <v>350</v>
      </c>
      <c r="C1" t="s">
        <v>351</v>
      </c>
      <c r="D1" t="s">
        <v>352</v>
      </c>
      <c r="E1" t="s">
        <v>353</v>
      </c>
      <c r="F1" t="s">
        <v>354</v>
      </c>
      <c r="G1">
        <v>5</v>
      </c>
    </row>
    <row r="2" spans="1:26" ht="63" customHeight="1" x14ac:dyDescent="0.2">
      <c r="A2" t="s">
        <v>347</v>
      </c>
      <c r="B2" t="s">
        <v>358</v>
      </c>
      <c r="D2" t="s">
        <v>362</v>
      </c>
      <c r="E2" t="s">
        <v>355</v>
      </c>
      <c r="F2" t="s">
        <v>363</v>
      </c>
      <c r="G2" t="s">
        <v>356</v>
      </c>
      <c r="H2" t="s">
        <v>357</v>
      </c>
      <c r="I2" t="s">
        <v>359</v>
      </c>
      <c r="J2" t="s">
        <v>360</v>
      </c>
      <c r="K2" t="s">
        <v>361</v>
      </c>
      <c r="L2" t="s">
        <v>364</v>
      </c>
      <c r="M2">
        <v>11</v>
      </c>
    </row>
    <row r="3" spans="1:26" ht="63" customHeight="1" x14ac:dyDescent="0.2">
      <c r="A3" t="s">
        <v>348</v>
      </c>
      <c r="D3" t="s">
        <v>362</v>
      </c>
      <c r="E3" t="s">
        <v>371</v>
      </c>
      <c r="F3" t="s">
        <v>367</v>
      </c>
      <c r="G3" t="s">
        <v>366</v>
      </c>
      <c r="H3" t="s">
        <v>368</v>
      </c>
      <c r="J3" t="s">
        <v>380</v>
      </c>
      <c r="K3" t="s">
        <v>361</v>
      </c>
      <c r="M3" s="31" t="s">
        <v>365</v>
      </c>
      <c r="N3" t="s">
        <v>369</v>
      </c>
      <c r="O3" t="s">
        <v>370</v>
      </c>
      <c r="P3" t="s">
        <v>372</v>
      </c>
      <c r="Q3" t="s">
        <v>373</v>
      </c>
      <c r="R3" t="s">
        <v>374</v>
      </c>
      <c r="S3" t="s">
        <v>375</v>
      </c>
      <c r="T3" t="s">
        <v>376</v>
      </c>
      <c r="U3" t="s">
        <v>377</v>
      </c>
      <c r="V3" t="s">
        <v>378</v>
      </c>
      <c r="W3" t="s">
        <v>379</v>
      </c>
      <c r="X3">
        <v>22</v>
      </c>
    </row>
    <row r="4" spans="1:26" ht="63" customHeight="1" x14ac:dyDescent="0.2">
      <c r="A4" t="s">
        <v>349</v>
      </c>
      <c r="L4" t="s">
        <v>381</v>
      </c>
      <c r="X4" t="s">
        <v>383</v>
      </c>
      <c r="Y4" t="s">
        <v>382</v>
      </c>
      <c r="Z4">
        <v>24</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FFC000"/>
  </sheetPr>
  <dimension ref="A1:X1084"/>
  <sheetViews>
    <sheetView view="pageBreakPreview" zoomScale="60" zoomScaleNormal="50" workbookViewId="0">
      <selection activeCell="V8" sqref="V8"/>
    </sheetView>
  </sheetViews>
  <sheetFormatPr baseColWidth="10" defaultColWidth="11.42578125" defaultRowHeight="15.75" x14ac:dyDescent="0.2"/>
  <cols>
    <col min="1" max="1" width="18.85546875" style="1" customWidth="1"/>
    <col min="2" max="2" width="23.42578125" style="10" hidden="1" customWidth="1"/>
    <col min="3" max="3" width="33.85546875" style="10" hidden="1" customWidth="1"/>
    <col min="4" max="4" width="16" style="10" hidden="1" customWidth="1"/>
    <col min="5" max="5" width="15.85546875" style="10" hidden="1" customWidth="1"/>
    <col min="6" max="6" width="13.5703125" style="10" hidden="1" customWidth="1"/>
    <col min="7" max="7" width="9" style="1" hidden="1" customWidth="1"/>
    <col min="8" max="8" width="11.140625" style="14" hidden="1" customWidth="1"/>
    <col min="9" max="9" width="9" style="14" hidden="1" customWidth="1"/>
    <col min="10" max="10" width="9.85546875" style="14" hidden="1" customWidth="1"/>
    <col min="11" max="11" width="9" style="14" hidden="1" customWidth="1"/>
    <col min="12" max="12" width="10.42578125" style="14" hidden="1" customWidth="1"/>
    <col min="13" max="13" width="8.7109375" style="14" hidden="1" customWidth="1"/>
    <col min="14" max="14" width="11.42578125" style="14" hidden="1" customWidth="1"/>
    <col min="15" max="15" width="22.85546875" style="5" hidden="1" customWidth="1"/>
    <col min="16" max="16" width="14.5703125" style="4" hidden="1" customWidth="1"/>
    <col min="17" max="17" width="14.5703125" style="14" hidden="1" customWidth="1"/>
    <col min="18" max="18" width="30" style="14" hidden="1" customWidth="1"/>
    <col min="19" max="19" width="24.42578125" style="7" hidden="1" customWidth="1"/>
    <col min="20" max="20" width="43.85546875" style="10" hidden="1" customWidth="1"/>
    <col min="21" max="21" width="27.85546875" style="10" customWidth="1"/>
    <col min="22" max="22" width="66.42578125" style="1" customWidth="1"/>
    <col min="23" max="23" width="68.7109375" style="1" customWidth="1"/>
    <col min="24" max="24" width="58.140625" style="1" customWidth="1"/>
    <col min="25" max="29" width="27.85546875" style="1" customWidth="1"/>
    <col min="30" max="16384" width="11.42578125" style="1"/>
  </cols>
  <sheetData>
    <row r="1" spans="1:24" s="15" customFormat="1" ht="23.25" customHeight="1" x14ac:dyDescent="0.2">
      <c r="A1" s="978" t="s">
        <v>72</v>
      </c>
      <c r="B1" s="978"/>
      <c r="C1" s="978"/>
      <c r="D1" s="978"/>
      <c r="E1" s="978"/>
      <c r="F1" s="979"/>
      <c r="G1" s="978"/>
      <c r="H1" s="978"/>
      <c r="I1" s="978"/>
      <c r="J1" s="978"/>
      <c r="K1" s="978"/>
      <c r="L1" s="978"/>
      <c r="M1" s="978"/>
      <c r="N1" s="978"/>
      <c r="O1" s="978"/>
      <c r="P1" s="978"/>
      <c r="Q1" s="978"/>
      <c r="R1" s="978"/>
      <c r="S1" s="978"/>
      <c r="T1" s="978"/>
      <c r="U1" s="978"/>
    </row>
    <row r="2" spans="1:24" s="15" customFormat="1" ht="11.25" customHeight="1" x14ac:dyDescent="0.2">
      <c r="A2" s="17" t="s">
        <v>100</v>
      </c>
      <c r="C2" s="17" t="s">
        <v>335</v>
      </c>
      <c r="F2" s="133"/>
      <c r="O2" s="94"/>
      <c r="P2" s="94"/>
      <c r="Q2" s="94"/>
      <c r="R2" s="94"/>
      <c r="S2" s="94"/>
    </row>
    <row r="3" spans="1:24" s="15" customFormat="1" ht="11.25" customHeight="1" x14ac:dyDescent="0.2">
      <c r="F3" s="133"/>
      <c r="O3" s="94"/>
      <c r="P3" s="94"/>
      <c r="Q3" s="94"/>
      <c r="R3" s="94"/>
      <c r="S3" s="94"/>
    </row>
    <row r="4" spans="1:24" s="15" customFormat="1" ht="11.25" customHeight="1" x14ac:dyDescent="0.2">
      <c r="A4" s="17"/>
      <c r="F4" s="133"/>
      <c r="H4" s="16"/>
      <c r="O4" s="94"/>
      <c r="P4" s="94"/>
      <c r="Q4" s="94"/>
      <c r="R4" s="94"/>
      <c r="S4" s="94"/>
    </row>
    <row r="5" spans="1:24" s="15" customFormat="1" ht="62.25" customHeight="1" x14ac:dyDescent="0.2">
      <c r="A5" s="980" t="s">
        <v>71</v>
      </c>
      <c r="B5" s="980"/>
      <c r="C5" s="980"/>
      <c r="D5" s="980"/>
      <c r="E5" s="980"/>
      <c r="F5" s="981"/>
      <c r="G5" s="980"/>
      <c r="H5" s="980"/>
      <c r="I5" s="980"/>
      <c r="J5" s="980"/>
      <c r="K5" s="980"/>
      <c r="L5" s="980"/>
      <c r="M5" s="980"/>
      <c r="N5" s="980"/>
      <c r="O5" s="980"/>
      <c r="P5" s="980"/>
      <c r="Q5" s="980"/>
      <c r="R5" s="980"/>
      <c r="S5" s="980"/>
      <c r="T5" s="980"/>
    </row>
    <row r="6" spans="1:24" ht="30" customHeight="1" x14ac:dyDescent="0.2">
      <c r="A6" s="787" t="s">
        <v>73</v>
      </c>
      <c r="B6" s="787" t="s">
        <v>0</v>
      </c>
      <c r="C6" s="788" t="s">
        <v>33</v>
      </c>
      <c r="D6" s="791" t="s">
        <v>97</v>
      </c>
      <c r="E6" s="791" t="s">
        <v>208</v>
      </c>
      <c r="F6" s="791" t="s">
        <v>132</v>
      </c>
      <c r="G6" s="802"/>
      <c r="H6" s="803"/>
      <c r="I6" s="802"/>
      <c r="J6" s="803"/>
      <c r="K6" s="802"/>
      <c r="L6" s="803"/>
      <c r="M6" s="802"/>
      <c r="N6" s="803"/>
      <c r="O6" s="974" t="s">
        <v>204</v>
      </c>
      <c r="P6" s="975"/>
      <c r="Q6" s="975"/>
      <c r="R6" s="975"/>
      <c r="S6" s="976"/>
      <c r="T6" s="787" t="s">
        <v>394</v>
      </c>
      <c r="U6" s="977" t="s">
        <v>70</v>
      </c>
      <c r="V6" s="784" t="s">
        <v>336</v>
      </c>
      <c r="W6" s="784" t="s">
        <v>392</v>
      </c>
    </row>
    <row r="7" spans="1:24" ht="61.5" customHeight="1" x14ac:dyDescent="0.2">
      <c r="A7" s="787"/>
      <c r="B7" s="787"/>
      <c r="C7" s="788"/>
      <c r="D7" s="790"/>
      <c r="E7" s="790"/>
      <c r="F7" s="790"/>
      <c r="G7" s="60" t="s">
        <v>4</v>
      </c>
      <c r="H7" s="9" t="s">
        <v>44</v>
      </c>
      <c r="I7" s="60" t="s">
        <v>4</v>
      </c>
      <c r="J7" s="9" t="s">
        <v>44</v>
      </c>
      <c r="K7" s="60" t="s">
        <v>4</v>
      </c>
      <c r="L7" s="9" t="s">
        <v>44</v>
      </c>
      <c r="M7" s="60" t="s">
        <v>4</v>
      </c>
      <c r="N7" s="9" t="s">
        <v>44</v>
      </c>
      <c r="O7" s="3" t="s">
        <v>207</v>
      </c>
      <c r="P7" s="3" t="s">
        <v>205</v>
      </c>
      <c r="Q7" s="3" t="s">
        <v>206</v>
      </c>
      <c r="R7" s="3" t="s">
        <v>399</v>
      </c>
      <c r="S7" s="8" t="s">
        <v>400</v>
      </c>
      <c r="T7" s="787"/>
      <c r="U7" s="977"/>
      <c r="V7" s="784"/>
      <c r="W7" s="784"/>
      <c r="X7" s="1" t="s">
        <v>396</v>
      </c>
    </row>
    <row r="8" spans="1:24" s="24" customFormat="1" ht="107.25" customHeight="1" x14ac:dyDescent="0.2">
      <c r="A8" s="49" t="s">
        <v>98</v>
      </c>
      <c r="B8" s="973" t="s">
        <v>1</v>
      </c>
      <c r="C8" s="136" t="s">
        <v>2</v>
      </c>
      <c r="D8" s="136" t="s">
        <v>99</v>
      </c>
      <c r="E8" s="136" t="s">
        <v>80</v>
      </c>
      <c r="F8" s="136" t="s">
        <v>202</v>
      </c>
      <c r="G8" s="61">
        <v>0</v>
      </c>
      <c r="H8" s="30">
        <v>9.7122302158273388E-2</v>
      </c>
      <c r="I8" s="61">
        <v>0</v>
      </c>
      <c r="J8" s="30">
        <v>0.1223021582733813</v>
      </c>
      <c r="K8" s="71">
        <v>0.18</v>
      </c>
      <c r="L8" s="30">
        <v>0.32014388489208634</v>
      </c>
      <c r="M8" s="71">
        <v>0.30380000000000001</v>
      </c>
      <c r="N8" s="30">
        <v>0.32374100719424459</v>
      </c>
      <c r="O8" s="81">
        <v>0.5</v>
      </c>
      <c r="P8" s="82">
        <v>0.15</v>
      </c>
      <c r="Q8" s="83">
        <v>0.32470215827338128</v>
      </c>
      <c r="R8" s="84">
        <f>+N8</f>
        <v>0.32374100719424459</v>
      </c>
      <c r="S8" s="85">
        <f>R8/O8</f>
        <v>0.64748201438848918</v>
      </c>
      <c r="T8" s="75" t="s">
        <v>398</v>
      </c>
      <c r="U8" s="22">
        <f>AVERAGE(S8:S9)</f>
        <v>1.2237410071942447</v>
      </c>
      <c r="V8" s="24" t="s">
        <v>135</v>
      </c>
      <c r="W8" s="24" t="s">
        <v>339</v>
      </c>
      <c r="X8" s="24" t="s">
        <v>397</v>
      </c>
    </row>
    <row r="9" spans="1:24" s="24" customFormat="1" ht="102" customHeight="1" x14ac:dyDescent="0.2">
      <c r="A9" s="49" t="s">
        <v>98</v>
      </c>
      <c r="B9" s="973"/>
      <c r="C9" s="136" t="s">
        <v>3</v>
      </c>
      <c r="D9" s="136" t="s">
        <v>101</v>
      </c>
      <c r="E9" s="33" t="s">
        <v>81</v>
      </c>
      <c r="F9" s="136" t="s">
        <v>202</v>
      </c>
      <c r="G9" s="62">
        <v>0</v>
      </c>
      <c r="H9" s="34">
        <v>0</v>
      </c>
      <c r="I9" s="62">
        <v>8</v>
      </c>
      <c r="J9" s="34">
        <v>8</v>
      </c>
      <c r="K9" s="62">
        <v>8</v>
      </c>
      <c r="L9" s="34">
        <v>8</v>
      </c>
      <c r="M9" s="62">
        <v>9</v>
      </c>
      <c r="N9" s="34">
        <v>9</v>
      </c>
      <c r="O9" s="86">
        <v>5</v>
      </c>
      <c r="P9" s="87" t="s">
        <v>95</v>
      </c>
      <c r="Q9" s="87">
        <v>15</v>
      </c>
      <c r="R9" s="88">
        <v>9</v>
      </c>
      <c r="S9" s="85">
        <f>R9/O9</f>
        <v>1.8</v>
      </c>
      <c r="T9" s="76"/>
      <c r="U9" s="55">
        <v>1.1100000000000001</v>
      </c>
      <c r="V9" s="24" t="s">
        <v>134</v>
      </c>
      <c r="W9" s="24" t="s">
        <v>395</v>
      </c>
      <c r="X9" s="137" t="s">
        <v>401</v>
      </c>
    </row>
    <row r="10" spans="1:24" s="24" customFormat="1" ht="84" customHeight="1" x14ac:dyDescent="0.2">
      <c r="A10" s="49" t="s">
        <v>102</v>
      </c>
      <c r="B10" s="973" t="s">
        <v>51</v>
      </c>
      <c r="C10" s="136" t="s">
        <v>52</v>
      </c>
      <c r="D10" s="136" t="s">
        <v>101</v>
      </c>
      <c r="E10" s="136" t="s">
        <v>80</v>
      </c>
      <c r="F10" s="136" t="s">
        <v>202</v>
      </c>
      <c r="G10" s="62"/>
      <c r="H10" s="25">
        <v>0</v>
      </c>
      <c r="I10" s="68"/>
      <c r="J10" s="25">
        <v>0.12903225806451613</v>
      </c>
      <c r="K10" s="68"/>
      <c r="L10" s="25">
        <v>0.70967741935483875</v>
      </c>
      <c r="M10" s="68"/>
      <c r="N10" s="25">
        <v>0.80645161290322576</v>
      </c>
      <c r="O10" s="89">
        <v>0.4</v>
      </c>
      <c r="P10" s="83">
        <v>0.80645161290322576</v>
      </c>
      <c r="Q10" s="83">
        <v>0.80645161290322576</v>
      </c>
      <c r="R10" s="84">
        <f t="shared" ref="R10:R43" si="0">+N10</f>
        <v>0.80645161290322576</v>
      </c>
      <c r="S10" s="85">
        <f>R10/O10</f>
        <v>2.0161290322580641</v>
      </c>
      <c r="T10" s="76" t="s">
        <v>338</v>
      </c>
      <c r="U10" s="55">
        <v>0.26</v>
      </c>
      <c r="V10" s="24" t="s">
        <v>139</v>
      </c>
      <c r="W10" s="24" t="s">
        <v>389</v>
      </c>
    </row>
    <row r="11" spans="1:24" s="24" customFormat="1" ht="77.25" customHeight="1" x14ac:dyDescent="0.2">
      <c r="A11" s="49" t="s">
        <v>102</v>
      </c>
      <c r="B11" s="973"/>
      <c r="C11" s="136" t="s">
        <v>53</v>
      </c>
      <c r="D11" s="136" t="s">
        <v>101</v>
      </c>
      <c r="E11" s="136" t="s">
        <v>81</v>
      </c>
      <c r="F11" s="136" t="s">
        <v>202</v>
      </c>
      <c r="G11" s="62"/>
      <c r="H11" s="27">
        <v>0</v>
      </c>
      <c r="I11" s="62"/>
      <c r="J11" s="27">
        <v>0</v>
      </c>
      <c r="K11" s="62">
        <v>3</v>
      </c>
      <c r="L11" s="27">
        <v>3</v>
      </c>
      <c r="M11" s="72"/>
      <c r="N11" s="27">
        <v>0</v>
      </c>
      <c r="O11" s="86">
        <v>5</v>
      </c>
      <c r="P11" s="87">
        <v>3</v>
      </c>
      <c r="Q11" s="87">
        <v>3</v>
      </c>
      <c r="R11" s="88">
        <f>+N11+L11+J11</f>
        <v>3</v>
      </c>
      <c r="S11" s="85">
        <f>R11/O11</f>
        <v>0.6</v>
      </c>
      <c r="T11" s="134" t="s">
        <v>393</v>
      </c>
      <c r="U11" s="56">
        <f>AVERAGE(U9:U10)</f>
        <v>0.68500000000000005</v>
      </c>
      <c r="V11" s="24" t="s">
        <v>138</v>
      </c>
      <c r="W11" s="24" t="s">
        <v>390</v>
      </c>
    </row>
    <row r="12" spans="1:24" s="24" customFormat="1" ht="54.75" customHeight="1" x14ac:dyDescent="0.2">
      <c r="A12" s="49" t="s">
        <v>103</v>
      </c>
      <c r="B12" s="136" t="s">
        <v>54</v>
      </c>
      <c r="C12" s="136" t="s">
        <v>34</v>
      </c>
      <c r="D12" s="136" t="s">
        <v>101</v>
      </c>
      <c r="E12" s="136" t="s">
        <v>81</v>
      </c>
      <c r="F12" s="136" t="s">
        <v>202</v>
      </c>
      <c r="G12" s="62">
        <v>0</v>
      </c>
      <c r="H12" s="34">
        <v>0</v>
      </c>
      <c r="I12" s="62">
        <v>0</v>
      </c>
      <c r="J12" s="34">
        <v>0</v>
      </c>
      <c r="K12" s="62">
        <v>1</v>
      </c>
      <c r="L12" s="34">
        <v>1</v>
      </c>
      <c r="M12" s="62">
        <v>1</v>
      </c>
      <c r="N12" s="34">
        <v>1</v>
      </c>
      <c r="O12" s="86">
        <v>2</v>
      </c>
      <c r="P12" s="87">
        <v>1</v>
      </c>
      <c r="Q12" s="87">
        <v>1</v>
      </c>
      <c r="R12" s="88">
        <f>+N12+L12+J12</f>
        <v>2</v>
      </c>
      <c r="S12" s="85">
        <f t="shared" ref="S12:S43" si="1">R12/O12</f>
        <v>1</v>
      </c>
      <c r="T12" s="61"/>
      <c r="U12" s="19">
        <f>AVERAGE(S12)</f>
        <v>1</v>
      </c>
      <c r="V12" s="24" t="s">
        <v>136</v>
      </c>
      <c r="W12" s="24" t="s">
        <v>339</v>
      </c>
    </row>
    <row r="13" spans="1:24" s="24" customFormat="1" ht="57" customHeight="1" x14ac:dyDescent="0.2">
      <c r="A13" s="49" t="s">
        <v>104</v>
      </c>
      <c r="B13" s="136" t="s">
        <v>55</v>
      </c>
      <c r="C13" s="136" t="s">
        <v>6</v>
      </c>
      <c r="D13" s="136" t="s">
        <v>101</v>
      </c>
      <c r="E13" s="136" t="s">
        <v>82</v>
      </c>
      <c r="F13" s="136" t="s">
        <v>202</v>
      </c>
      <c r="G13" s="63">
        <v>0.38700000000000001</v>
      </c>
      <c r="H13" s="29">
        <v>0.38700000000000001</v>
      </c>
      <c r="I13" s="63">
        <v>0.39300000000000002</v>
      </c>
      <c r="J13" s="29">
        <v>0.39300000000000002</v>
      </c>
      <c r="K13" s="63">
        <v>0.42800000000000005</v>
      </c>
      <c r="L13" s="29">
        <v>0.42800000000000005</v>
      </c>
      <c r="M13" s="63">
        <v>0.50700000000000001</v>
      </c>
      <c r="N13" s="29">
        <v>0.50700000000000001</v>
      </c>
      <c r="O13" s="89">
        <v>0.5</v>
      </c>
      <c r="P13" s="83">
        <v>0.50700000000000001</v>
      </c>
      <c r="Q13" s="83">
        <v>0.50700000000000001</v>
      </c>
      <c r="R13" s="84">
        <f t="shared" si="0"/>
        <v>0.50700000000000001</v>
      </c>
      <c r="S13" s="85">
        <f t="shared" si="1"/>
        <v>1.014</v>
      </c>
      <c r="T13" s="61"/>
      <c r="U13" s="19">
        <f>AVERAGE(S13)</f>
        <v>1.014</v>
      </c>
      <c r="V13" s="24" t="s">
        <v>140</v>
      </c>
      <c r="W13" s="24" t="s">
        <v>339</v>
      </c>
    </row>
    <row r="14" spans="1:24" s="24" customFormat="1" ht="53.25" customHeight="1" x14ac:dyDescent="0.2">
      <c r="A14" s="49" t="s">
        <v>105</v>
      </c>
      <c r="B14" s="973" t="s">
        <v>56</v>
      </c>
      <c r="C14" s="136" t="s">
        <v>35</v>
      </c>
      <c r="D14" s="136" t="s">
        <v>101</v>
      </c>
      <c r="E14" s="136" t="s">
        <v>80</v>
      </c>
      <c r="F14" s="136" t="s">
        <v>202</v>
      </c>
      <c r="G14" s="62">
        <v>7</v>
      </c>
      <c r="H14" s="27">
        <v>7</v>
      </c>
      <c r="I14" s="62">
        <v>8</v>
      </c>
      <c r="J14" s="27">
        <v>8</v>
      </c>
      <c r="K14" s="62">
        <v>8</v>
      </c>
      <c r="L14" s="27">
        <v>8</v>
      </c>
      <c r="M14" s="62">
        <v>8</v>
      </c>
      <c r="N14" s="27">
        <v>8</v>
      </c>
      <c r="O14" s="86">
        <v>10</v>
      </c>
      <c r="P14" s="87">
        <v>7</v>
      </c>
      <c r="Q14" s="87">
        <v>8</v>
      </c>
      <c r="R14" s="88">
        <f t="shared" si="0"/>
        <v>8</v>
      </c>
      <c r="S14" s="85">
        <f t="shared" si="1"/>
        <v>0.8</v>
      </c>
      <c r="T14" s="132" t="s">
        <v>328</v>
      </c>
      <c r="U14" s="22">
        <f>AVERAGE(S14:S15)</f>
        <v>0.82307692307692304</v>
      </c>
      <c r="V14" s="24" t="s">
        <v>141</v>
      </c>
      <c r="W14" s="24" t="s">
        <v>325</v>
      </c>
    </row>
    <row r="15" spans="1:24" s="24" customFormat="1" ht="62.25" customHeight="1" x14ac:dyDescent="0.2">
      <c r="A15" s="49" t="s">
        <v>105</v>
      </c>
      <c r="B15" s="973"/>
      <c r="C15" s="136" t="s">
        <v>7</v>
      </c>
      <c r="D15" s="136" t="s">
        <v>101</v>
      </c>
      <c r="E15" s="136" t="s">
        <v>80</v>
      </c>
      <c r="F15" s="136" t="s">
        <v>202</v>
      </c>
      <c r="G15" s="62">
        <v>8</v>
      </c>
      <c r="H15" s="27">
        <v>8</v>
      </c>
      <c r="I15" s="62">
        <v>8</v>
      </c>
      <c r="J15" s="27">
        <v>12</v>
      </c>
      <c r="K15" s="62">
        <v>10</v>
      </c>
      <c r="L15" s="27">
        <v>16</v>
      </c>
      <c r="M15" s="62">
        <v>11</v>
      </c>
      <c r="N15" s="27">
        <v>22</v>
      </c>
      <c r="O15" s="86">
        <v>26</v>
      </c>
      <c r="P15" s="87">
        <v>11</v>
      </c>
      <c r="Q15" s="87">
        <v>11</v>
      </c>
      <c r="R15" s="88">
        <f t="shared" si="0"/>
        <v>22</v>
      </c>
      <c r="S15" s="85">
        <f t="shared" si="1"/>
        <v>0.84615384615384615</v>
      </c>
      <c r="T15" s="132" t="s">
        <v>327</v>
      </c>
      <c r="U15" s="23"/>
      <c r="V15" s="24" t="s">
        <v>141</v>
      </c>
      <c r="W15" s="24" t="s">
        <v>326</v>
      </c>
    </row>
    <row r="16" spans="1:24" s="24" customFormat="1" ht="51.75" customHeight="1" x14ac:dyDescent="0.2">
      <c r="A16" s="49" t="s">
        <v>105</v>
      </c>
      <c r="B16" s="973" t="s">
        <v>27</v>
      </c>
      <c r="C16" s="99" t="s">
        <v>28</v>
      </c>
      <c r="D16" s="136" t="s">
        <v>106</v>
      </c>
      <c r="E16" s="136" t="s">
        <v>80</v>
      </c>
      <c r="F16" s="136" t="s">
        <v>202</v>
      </c>
      <c r="G16" s="66">
        <v>0.19642857142857142</v>
      </c>
      <c r="H16" s="30">
        <v>0.19642857142857142</v>
      </c>
      <c r="I16" s="66">
        <v>0.5178571428571429</v>
      </c>
      <c r="J16" s="30">
        <v>0.5178571428571429</v>
      </c>
      <c r="K16" s="66">
        <v>0.8035714285714286</v>
      </c>
      <c r="L16" s="30">
        <v>0.8035714285714286</v>
      </c>
      <c r="M16" s="66">
        <v>0.9285714285714286</v>
      </c>
      <c r="N16" s="30">
        <v>0.9285714285714286</v>
      </c>
      <c r="O16" s="89">
        <v>0.6</v>
      </c>
      <c r="P16" s="83">
        <v>0.52</v>
      </c>
      <c r="Q16" s="82">
        <v>0.8392857142857143</v>
      </c>
      <c r="R16" s="84">
        <f t="shared" si="0"/>
        <v>0.9285714285714286</v>
      </c>
      <c r="S16" s="85">
        <f t="shared" si="1"/>
        <v>1.5476190476190477</v>
      </c>
      <c r="T16" s="61" t="s">
        <v>340</v>
      </c>
      <c r="U16" s="22">
        <f>AVERAGE(S16:S17)</f>
        <v>1.0238095238095237</v>
      </c>
      <c r="V16" s="24" t="s">
        <v>142</v>
      </c>
      <c r="W16" s="24" t="s">
        <v>342</v>
      </c>
    </row>
    <row r="17" spans="1:24" s="24" customFormat="1" ht="59.25" customHeight="1" x14ac:dyDescent="0.2">
      <c r="A17" s="49" t="s">
        <v>105</v>
      </c>
      <c r="B17" s="973"/>
      <c r="C17" s="99" t="s">
        <v>57</v>
      </c>
      <c r="D17" s="136" t="s">
        <v>101</v>
      </c>
      <c r="E17" s="136" t="s">
        <v>80</v>
      </c>
      <c r="F17" s="136" t="s">
        <v>202</v>
      </c>
      <c r="G17" s="63">
        <v>0</v>
      </c>
      <c r="H17" s="29">
        <v>0</v>
      </c>
      <c r="I17" s="63">
        <v>0</v>
      </c>
      <c r="J17" s="29">
        <v>0</v>
      </c>
      <c r="K17" s="63">
        <v>0.35</v>
      </c>
      <c r="L17" s="29">
        <v>0.35</v>
      </c>
      <c r="M17" s="63">
        <v>0.5</v>
      </c>
      <c r="N17" s="29">
        <v>0.5</v>
      </c>
      <c r="O17" s="89">
        <v>1</v>
      </c>
      <c r="P17" s="83">
        <v>0.35</v>
      </c>
      <c r="Q17" s="83">
        <v>0.35</v>
      </c>
      <c r="R17" s="84">
        <f t="shared" si="0"/>
        <v>0.5</v>
      </c>
      <c r="S17" s="85">
        <f t="shared" si="1"/>
        <v>0.5</v>
      </c>
      <c r="T17" s="62" t="s">
        <v>341</v>
      </c>
      <c r="U17" s="23"/>
      <c r="V17" s="24" t="s">
        <v>143</v>
      </c>
      <c r="W17" s="24" t="s">
        <v>343</v>
      </c>
    </row>
    <row r="18" spans="1:24" s="24" customFormat="1" ht="144" customHeight="1" x14ac:dyDescent="0.2">
      <c r="A18" s="49" t="s">
        <v>98</v>
      </c>
      <c r="B18" s="973" t="s">
        <v>8</v>
      </c>
      <c r="C18" s="136" t="s">
        <v>36</v>
      </c>
      <c r="D18" s="136" t="s">
        <v>101</v>
      </c>
      <c r="E18" s="136" t="s">
        <v>80</v>
      </c>
      <c r="F18" s="136" t="s">
        <v>201</v>
      </c>
      <c r="G18" s="64">
        <v>0</v>
      </c>
      <c r="H18" s="57">
        <v>0</v>
      </c>
      <c r="I18" s="67">
        <v>0.53</v>
      </c>
      <c r="J18" s="57">
        <v>0.53</v>
      </c>
      <c r="K18" s="67">
        <v>0.878</v>
      </c>
      <c r="L18" s="57">
        <v>0.878</v>
      </c>
      <c r="M18" s="63">
        <v>1</v>
      </c>
      <c r="N18" s="29">
        <v>1</v>
      </c>
      <c r="O18" s="89">
        <v>1</v>
      </c>
      <c r="P18" s="83" t="s">
        <v>5</v>
      </c>
      <c r="Q18" s="83">
        <v>0.745</v>
      </c>
      <c r="R18" s="84">
        <f t="shared" si="0"/>
        <v>1</v>
      </c>
      <c r="S18" s="85">
        <f t="shared" si="1"/>
        <v>1</v>
      </c>
      <c r="T18" s="75"/>
      <c r="U18" s="22">
        <f>AVERAGE(S18:S21)</f>
        <v>1.0018083333333332</v>
      </c>
      <c r="V18" s="24" t="s">
        <v>144</v>
      </c>
      <c r="W18" s="24" t="s">
        <v>339</v>
      </c>
      <c r="X18" s="24" t="s">
        <v>402</v>
      </c>
    </row>
    <row r="19" spans="1:24" s="24" customFormat="1" ht="69" customHeight="1" x14ac:dyDescent="0.2">
      <c r="A19" s="49" t="s">
        <v>98</v>
      </c>
      <c r="B19" s="973"/>
      <c r="C19" s="136" t="s">
        <v>9</v>
      </c>
      <c r="D19" s="136" t="s">
        <v>99</v>
      </c>
      <c r="E19" s="136" t="s">
        <v>80</v>
      </c>
      <c r="F19" s="136" t="s">
        <v>201</v>
      </c>
      <c r="G19" s="65">
        <v>0</v>
      </c>
      <c r="H19" s="35">
        <v>0</v>
      </c>
      <c r="I19" s="65">
        <v>4</v>
      </c>
      <c r="J19" s="35">
        <v>4</v>
      </c>
      <c r="K19" s="65">
        <v>6</v>
      </c>
      <c r="L19" s="35">
        <v>6</v>
      </c>
      <c r="M19" s="65">
        <v>12</v>
      </c>
      <c r="N19" s="35">
        <v>12</v>
      </c>
      <c r="O19" s="138">
        <v>9</v>
      </c>
      <c r="P19" s="83" t="s">
        <v>5</v>
      </c>
      <c r="Q19" s="83">
        <v>0.80361099999999996</v>
      </c>
      <c r="R19" s="88">
        <f t="shared" si="0"/>
        <v>12</v>
      </c>
      <c r="S19" s="85">
        <f t="shared" si="1"/>
        <v>1.3333333333333333</v>
      </c>
      <c r="T19" s="78"/>
      <c r="U19" s="54"/>
      <c r="V19" s="24" t="s">
        <v>145</v>
      </c>
      <c r="W19" s="24" t="s">
        <v>339</v>
      </c>
      <c r="X19" s="24" t="s">
        <v>403</v>
      </c>
    </row>
    <row r="20" spans="1:24" s="24" customFormat="1" ht="51.75" customHeight="1" x14ac:dyDescent="0.2">
      <c r="A20" s="49" t="s">
        <v>98</v>
      </c>
      <c r="B20" s="973"/>
      <c r="C20" s="136" t="s">
        <v>58</v>
      </c>
      <c r="D20" s="136" t="s">
        <v>101</v>
      </c>
      <c r="E20" s="136" t="s">
        <v>80</v>
      </c>
      <c r="F20" s="80" t="s">
        <v>202</v>
      </c>
      <c r="G20" s="63">
        <v>0</v>
      </c>
      <c r="H20" s="29">
        <v>0</v>
      </c>
      <c r="I20" s="63">
        <v>0.54</v>
      </c>
      <c r="J20" s="29">
        <v>0.54</v>
      </c>
      <c r="K20" s="63">
        <v>0.77</v>
      </c>
      <c r="L20" s="29">
        <v>0.77</v>
      </c>
      <c r="M20" s="63">
        <v>0.97389999999999999</v>
      </c>
      <c r="N20" s="29">
        <v>0.97389999999999999</v>
      </c>
      <c r="O20" s="89">
        <v>1</v>
      </c>
      <c r="P20" s="83">
        <v>0.65</v>
      </c>
      <c r="Q20" s="83">
        <v>0.79</v>
      </c>
      <c r="R20" s="84">
        <f t="shared" si="0"/>
        <v>0.97389999999999999</v>
      </c>
      <c r="S20" s="85">
        <f t="shared" si="1"/>
        <v>0.97389999999999999</v>
      </c>
      <c r="T20" s="76"/>
      <c r="U20" s="55"/>
      <c r="V20" s="74" t="s">
        <v>146</v>
      </c>
      <c r="W20" s="24" t="s">
        <v>339</v>
      </c>
      <c r="X20" s="24" t="s">
        <v>404</v>
      </c>
    </row>
    <row r="21" spans="1:24" s="24" customFormat="1" ht="55.5" customHeight="1" x14ac:dyDescent="0.2">
      <c r="A21" s="49" t="s">
        <v>98</v>
      </c>
      <c r="B21" s="973"/>
      <c r="C21" s="136" t="s">
        <v>59</v>
      </c>
      <c r="D21" s="136" t="s">
        <v>101</v>
      </c>
      <c r="E21" s="136" t="s">
        <v>80</v>
      </c>
      <c r="F21" s="136" t="s">
        <v>202</v>
      </c>
      <c r="G21" s="63">
        <v>0</v>
      </c>
      <c r="H21" s="29">
        <v>0</v>
      </c>
      <c r="I21" s="63">
        <v>0.3</v>
      </c>
      <c r="J21" s="29">
        <v>0.3</v>
      </c>
      <c r="K21" s="63">
        <v>0.7</v>
      </c>
      <c r="L21" s="29">
        <v>0.7</v>
      </c>
      <c r="M21" s="63">
        <v>0.7</v>
      </c>
      <c r="N21" s="29">
        <v>0.7</v>
      </c>
      <c r="O21" s="89">
        <v>1</v>
      </c>
      <c r="P21" s="83">
        <v>0.7</v>
      </c>
      <c r="Q21" s="83">
        <v>0.7</v>
      </c>
      <c r="R21" s="84">
        <f t="shared" si="0"/>
        <v>0.7</v>
      </c>
      <c r="S21" s="85">
        <f t="shared" si="1"/>
        <v>0.7</v>
      </c>
      <c r="T21" s="135" t="s">
        <v>77</v>
      </c>
      <c r="U21" s="55"/>
      <c r="V21" s="24" t="s">
        <v>147</v>
      </c>
      <c r="W21" s="24" t="s">
        <v>391</v>
      </c>
    </row>
    <row r="22" spans="1:24" s="24" customFormat="1" ht="53.25" customHeight="1" x14ac:dyDescent="0.2">
      <c r="A22" s="49" t="s">
        <v>105</v>
      </c>
      <c r="B22" s="136" t="s">
        <v>10</v>
      </c>
      <c r="C22" s="99" t="s">
        <v>11</v>
      </c>
      <c r="D22" s="136" t="s">
        <v>101</v>
      </c>
      <c r="E22" s="136" t="s">
        <v>80</v>
      </c>
      <c r="F22" s="136" t="s">
        <v>201</v>
      </c>
      <c r="G22" s="63">
        <v>0</v>
      </c>
      <c r="H22" s="29">
        <v>0</v>
      </c>
      <c r="I22" s="63">
        <v>0</v>
      </c>
      <c r="J22" s="29">
        <v>0</v>
      </c>
      <c r="K22" s="63">
        <v>0.66</v>
      </c>
      <c r="L22" s="104">
        <v>0.66</v>
      </c>
      <c r="M22" s="63">
        <v>0.69</v>
      </c>
      <c r="N22" s="57">
        <v>0.69</v>
      </c>
      <c r="O22" s="89">
        <v>0.5</v>
      </c>
      <c r="P22" s="83">
        <v>0.66</v>
      </c>
      <c r="Q22" s="83">
        <v>0.6607142857142857</v>
      </c>
      <c r="R22" s="84">
        <f t="shared" si="0"/>
        <v>0.69</v>
      </c>
      <c r="S22" s="85">
        <f t="shared" si="1"/>
        <v>1.38</v>
      </c>
      <c r="T22" s="61" t="s">
        <v>216</v>
      </c>
      <c r="U22" s="19">
        <f>AVERAGE(S22)</f>
        <v>1.38</v>
      </c>
      <c r="V22" s="24" t="s">
        <v>148</v>
      </c>
      <c r="W22" s="24" t="s">
        <v>215</v>
      </c>
    </row>
    <row r="23" spans="1:24" s="24" customFormat="1" ht="64.5" customHeight="1" x14ac:dyDescent="0.2">
      <c r="A23" s="49" t="s">
        <v>98</v>
      </c>
      <c r="B23" s="136" t="s">
        <v>37</v>
      </c>
      <c r="C23" s="136" t="s">
        <v>38</v>
      </c>
      <c r="D23" s="136" t="s">
        <v>107</v>
      </c>
      <c r="E23" s="136" t="s">
        <v>80</v>
      </c>
      <c r="F23" s="136" t="s">
        <v>202</v>
      </c>
      <c r="G23" s="63">
        <v>0.33</v>
      </c>
      <c r="H23" s="29">
        <v>0.33</v>
      </c>
      <c r="I23" s="63">
        <v>0.33</v>
      </c>
      <c r="J23" s="29">
        <v>0.33</v>
      </c>
      <c r="K23" s="63">
        <v>0.33</v>
      </c>
      <c r="L23" s="29">
        <v>0.33</v>
      </c>
      <c r="M23" s="63">
        <v>0.33</v>
      </c>
      <c r="N23" s="29">
        <v>0.33</v>
      </c>
      <c r="O23" s="89">
        <v>0.5</v>
      </c>
      <c r="P23" s="83" t="s">
        <v>96</v>
      </c>
      <c r="Q23" s="82">
        <v>0.4</v>
      </c>
      <c r="R23" s="84">
        <f t="shared" si="0"/>
        <v>0.33</v>
      </c>
      <c r="S23" s="85">
        <f t="shared" si="1"/>
        <v>0.66</v>
      </c>
      <c r="T23" s="77"/>
      <c r="U23" s="56">
        <f>AVERAGE(U20:U22)</f>
        <v>1.38</v>
      </c>
      <c r="V23" s="24" t="s">
        <v>145</v>
      </c>
      <c r="W23" s="24" t="s">
        <v>339</v>
      </c>
    </row>
    <row r="24" spans="1:24" s="24" customFormat="1" ht="69" customHeight="1" x14ac:dyDescent="0.2">
      <c r="A24" s="49" t="s">
        <v>98</v>
      </c>
      <c r="B24" s="136" t="s">
        <v>60</v>
      </c>
      <c r="C24" s="136" t="s">
        <v>61</v>
      </c>
      <c r="D24" s="136" t="s">
        <v>107</v>
      </c>
      <c r="E24" s="136" t="s">
        <v>80</v>
      </c>
      <c r="F24" s="136" t="s">
        <v>201</v>
      </c>
      <c r="G24" s="63">
        <v>0.55000000000000004</v>
      </c>
      <c r="H24" s="29">
        <v>0.55000000000000004</v>
      </c>
      <c r="I24" s="69">
        <v>0.57999999999999996</v>
      </c>
      <c r="J24" s="29">
        <v>0.57999999999999996</v>
      </c>
      <c r="K24" s="69">
        <v>0.57999999999999996</v>
      </c>
      <c r="L24" s="29">
        <v>0.57999999999999996</v>
      </c>
      <c r="M24" s="63">
        <v>0.5958</v>
      </c>
      <c r="N24" s="29">
        <v>0.5958</v>
      </c>
      <c r="O24" s="89">
        <v>0.85</v>
      </c>
      <c r="P24" s="90">
        <v>0.57916666666666672</v>
      </c>
      <c r="Q24" s="90">
        <v>0.58333333333333337</v>
      </c>
      <c r="R24" s="84">
        <f t="shared" si="0"/>
        <v>0.5958</v>
      </c>
      <c r="S24" s="85">
        <f t="shared" si="1"/>
        <v>0.70094117647058829</v>
      </c>
      <c r="T24" s="75"/>
      <c r="U24" s="22">
        <f>AVERAGE(S24:S24)</f>
        <v>0.70094117647058829</v>
      </c>
      <c r="V24" s="24" t="s">
        <v>145</v>
      </c>
      <c r="W24" s="24" t="s">
        <v>339</v>
      </c>
    </row>
    <row r="25" spans="1:24" s="24" customFormat="1" ht="66" customHeight="1" x14ac:dyDescent="0.2">
      <c r="A25" s="49" t="s">
        <v>105</v>
      </c>
      <c r="B25" s="136" t="s">
        <v>62</v>
      </c>
      <c r="C25" s="99" t="s">
        <v>63</v>
      </c>
      <c r="D25" s="136" t="s">
        <v>101</v>
      </c>
      <c r="E25" s="136" t="s">
        <v>80</v>
      </c>
      <c r="F25" s="136" t="s">
        <v>202</v>
      </c>
      <c r="G25" s="63">
        <v>0</v>
      </c>
      <c r="H25" s="29">
        <v>0</v>
      </c>
      <c r="I25" s="63">
        <v>0</v>
      </c>
      <c r="J25" s="29">
        <v>0</v>
      </c>
      <c r="K25" s="63">
        <v>0</v>
      </c>
      <c r="L25" s="29">
        <v>0</v>
      </c>
      <c r="M25" s="63">
        <v>0.18</v>
      </c>
      <c r="N25" s="29">
        <v>0.18</v>
      </c>
      <c r="O25" s="89">
        <v>1</v>
      </c>
      <c r="P25" s="91">
        <v>0.47</v>
      </c>
      <c r="Q25" s="87">
        <v>1</v>
      </c>
      <c r="R25" s="84">
        <f t="shared" si="0"/>
        <v>0.18</v>
      </c>
      <c r="S25" s="85">
        <f t="shared" si="1"/>
        <v>0.18</v>
      </c>
      <c r="T25" s="75" t="s">
        <v>78</v>
      </c>
      <c r="U25" s="22">
        <f>AVERAGE(S25:S25)</f>
        <v>0.18</v>
      </c>
      <c r="V25" s="24" t="s">
        <v>149</v>
      </c>
      <c r="W25" s="24" t="s">
        <v>218</v>
      </c>
    </row>
    <row r="26" spans="1:24" s="24" customFormat="1" ht="57" customHeight="1" x14ac:dyDescent="0.2">
      <c r="A26" s="49" t="s">
        <v>105</v>
      </c>
      <c r="B26" s="136" t="s">
        <v>12</v>
      </c>
      <c r="C26" s="136" t="s">
        <v>13</v>
      </c>
      <c r="D26" s="136" t="s">
        <v>101</v>
      </c>
      <c r="E26" s="136" t="s">
        <v>80</v>
      </c>
      <c r="F26" s="136" t="s">
        <v>201</v>
      </c>
      <c r="G26" s="66">
        <v>2.0999999999999999E-3</v>
      </c>
      <c r="H26" s="58">
        <v>2.14047619047619E-3</v>
      </c>
      <c r="I26" s="70">
        <v>1.9900000000000001E-2</v>
      </c>
      <c r="J26" s="58">
        <v>1.995071693121693E-2</v>
      </c>
      <c r="K26" s="70">
        <v>3.3099999999999997E-2</v>
      </c>
      <c r="L26" s="58">
        <v>3.1614605820105821E-2</v>
      </c>
      <c r="M26" s="73">
        <v>0.24229999999999999</v>
      </c>
      <c r="N26" s="58">
        <v>0.63391669576719578</v>
      </c>
      <c r="O26" s="89">
        <v>0.25</v>
      </c>
      <c r="P26" s="92">
        <v>0.23951058483437615</v>
      </c>
      <c r="Q26" s="92">
        <v>0.24233034656084657</v>
      </c>
      <c r="R26" s="84">
        <f t="shared" si="0"/>
        <v>0.63391669576719578</v>
      </c>
      <c r="S26" s="85">
        <f t="shared" si="1"/>
        <v>2.5356667830687831</v>
      </c>
      <c r="T26" s="75"/>
      <c r="U26" s="22">
        <f>AVERAGE(S26:S26)</f>
        <v>2.5356667830687831</v>
      </c>
      <c r="V26" s="24" t="s">
        <v>150</v>
      </c>
      <c r="W26" s="24" t="s">
        <v>339</v>
      </c>
    </row>
    <row r="27" spans="1:24" s="24" customFormat="1" ht="59.25" customHeight="1" x14ac:dyDescent="0.2">
      <c r="A27" s="49" t="s">
        <v>105</v>
      </c>
      <c r="B27" s="973" t="s">
        <v>15</v>
      </c>
      <c r="C27" s="99" t="s">
        <v>16</v>
      </c>
      <c r="D27" s="136" t="s">
        <v>101</v>
      </c>
      <c r="E27" s="136" t="s">
        <v>81</v>
      </c>
      <c r="F27" s="136" t="s">
        <v>202</v>
      </c>
      <c r="G27" s="63">
        <v>0</v>
      </c>
      <c r="H27" s="28">
        <v>0</v>
      </c>
      <c r="I27" s="63">
        <v>0</v>
      </c>
      <c r="J27" s="28">
        <v>0</v>
      </c>
      <c r="K27" s="63">
        <v>0</v>
      </c>
      <c r="L27" s="28">
        <v>0</v>
      </c>
      <c r="M27" s="63">
        <v>0.7</v>
      </c>
      <c r="N27" s="28">
        <v>0.7</v>
      </c>
      <c r="O27" s="81">
        <v>1</v>
      </c>
      <c r="P27" s="82">
        <v>0.7</v>
      </c>
      <c r="Q27" s="83">
        <v>1</v>
      </c>
      <c r="R27" s="93">
        <f>+N27+L27+J27</f>
        <v>0.7</v>
      </c>
      <c r="S27" s="85">
        <f t="shared" si="1"/>
        <v>0.7</v>
      </c>
      <c r="T27" s="75" t="s">
        <v>79</v>
      </c>
      <c r="U27" s="22">
        <f>AVERAGE(S27:S29)</f>
        <v>0.23333333333333331</v>
      </c>
      <c r="V27" s="24" t="s">
        <v>151</v>
      </c>
      <c r="W27" s="24" t="s">
        <v>217</v>
      </c>
    </row>
    <row r="28" spans="1:24" s="24" customFormat="1" ht="69.75" customHeight="1" x14ac:dyDescent="0.2">
      <c r="A28" s="49" t="s">
        <v>105</v>
      </c>
      <c r="B28" s="973"/>
      <c r="C28" s="99" t="s">
        <v>17</v>
      </c>
      <c r="D28" s="136" t="s">
        <v>101</v>
      </c>
      <c r="E28" s="136" t="s">
        <v>80</v>
      </c>
      <c r="F28" s="136" t="s">
        <v>202</v>
      </c>
      <c r="G28" s="63">
        <v>0.09</v>
      </c>
      <c r="H28" s="30">
        <v>0</v>
      </c>
      <c r="I28" s="63">
        <v>0</v>
      </c>
      <c r="J28" s="30">
        <v>0</v>
      </c>
      <c r="K28" s="63">
        <v>0</v>
      </c>
      <c r="L28" s="30">
        <v>0</v>
      </c>
      <c r="M28" s="63">
        <v>0</v>
      </c>
      <c r="N28" s="30">
        <v>0</v>
      </c>
      <c r="O28" s="89">
        <v>0.45</v>
      </c>
      <c r="P28" s="83">
        <v>0.05</v>
      </c>
      <c r="Q28" s="83">
        <v>0.10526315789473684</v>
      </c>
      <c r="R28" s="84">
        <f t="shared" si="0"/>
        <v>0</v>
      </c>
      <c r="S28" s="85">
        <f t="shared" si="1"/>
        <v>0</v>
      </c>
      <c r="T28" s="79" t="s">
        <v>329</v>
      </c>
      <c r="U28" s="21"/>
      <c r="V28" s="24" t="s">
        <v>153</v>
      </c>
      <c r="W28" s="24" t="s">
        <v>339</v>
      </c>
    </row>
    <row r="29" spans="1:24" s="24" customFormat="1" ht="121.5" customHeight="1" x14ac:dyDescent="0.2">
      <c r="A29" s="49" t="s">
        <v>105</v>
      </c>
      <c r="B29" s="973"/>
      <c r="C29" s="99" t="s">
        <v>18</v>
      </c>
      <c r="D29" s="136" t="s">
        <v>101</v>
      </c>
      <c r="E29" s="136" t="s">
        <v>80</v>
      </c>
      <c r="F29" s="136" t="s">
        <v>202</v>
      </c>
      <c r="G29" s="63">
        <v>0</v>
      </c>
      <c r="H29" s="30">
        <v>0</v>
      </c>
      <c r="I29" s="63">
        <v>0</v>
      </c>
      <c r="J29" s="30">
        <v>0</v>
      </c>
      <c r="K29" s="63">
        <v>0</v>
      </c>
      <c r="L29" s="30">
        <v>0</v>
      </c>
      <c r="M29" s="63">
        <v>0</v>
      </c>
      <c r="N29" s="30">
        <v>0</v>
      </c>
      <c r="O29" s="89">
        <v>1</v>
      </c>
      <c r="P29" s="83">
        <v>0.56999999999999995</v>
      </c>
      <c r="Q29" s="83">
        <v>0.7678571428571429</v>
      </c>
      <c r="R29" s="84">
        <f>+N29</f>
        <v>0</v>
      </c>
      <c r="S29" s="85">
        <f t="shared" si="1"/>
        <v>0</v>
      </c>
      <c r="T29" s="79" t="s">
        <v>330</v>
      </c>
      <c r="U29" s="21"/>
      <c r="V29" s="24" t="s">
        <v>152</v>
      </c>
      <c r="W29" s="24" t="s">
        <v>339</v>
      </c>
    </row>
    <row r="30" spans="1:24" s="24" customFormat="1" ht="45" customHeight="1" x14ac:dyDescent="0.2">
      <c r="A30" s="49" t="s">
        <v>105</v>
      </c>
      <c r="B30" s="20" t="s">
        <v>19</v>
      </c>
      <c r="C30" s="99" t="s">
        <v>31</v>
      </c>
      <c r="D30" s="136" t="s">
        <v>99</v>
      </c>
      <c r="E30" s="136" t="s">
        <v>80</v>
      </c>
      <c r="F30" s="136" t="s">
        <v>203</v>
      </c>
      <c r="G30" s="63">
        <v>0</v>
      </c>
      <c r="H30" s="28">
        <v>0</v>
      </c>
      <c r="I30" s="61">
        <v>0</v>
      </c>
      <c r="J30" s="28">
        <v>0</v>
      </c>
      <c r="K30" s="61">
        <v>0</v>
      </c>
      <c r="L30" s="28">
        <v>0</v>
      </c>
      <c r="M30" s="61">
        <v>0</v>
      </c>
      <c r="N30" s="28">
        <v>0</v>
      </c>
      <c r="O30" s="89">
        <v>0.1</v>
      </c>
      <c r="P30" s="83">
        <v>0</v>
      </c>
      <c r="Q30" s="83">
        <v>0</v>
      </c>
      <c r="R30" s="84">
        <f t="shared" si="0"/>
        <v>0</v>
      </c>
      <c r="S30" s="85">
        <f t="shared" si="1"/>
        <v>0</v>
      </c>
      <c r="T30" s="75" t="s">
        <v>321</v>
      </c>
      <c r="U30" s="22">
        <v>0.5</v>
      </c>
      <c r="V30" s="24" t="s">
        <v>154</v>
      </c>
      <c r="W30" s="24" t="s">
        <v>322</v>
      </c>
    </row>
    <row r="31" spans="1:24" s="24" customFormat="1" ht="57.75" customHeight="1" x14ac:dyDescent="0.2">
      <c r="A31" s="49" t="s">
        <v>105</v>
      </c>
      <c r="B31" s="20" t="s">
        <v>19</v>
      </c>
      <c r="C31" s="99" t="s">
        <v>30</v>
      </c>
      <c r="D31" s="136" t="s">
        <v>101</v>
      </c>
      <c r="E31" s="136" t="s">
        <v>80</v>
      </c>
      <c r="F31" s="136" t="s">
        <v>201</v>
      </c>
      <c r="G31" s="63">
        <v>0</v>
      </c>
      <c r="H31" s="28">
        <v>0</v>
      </c>
      <c r="I31" s="63">
        <v>0</v>
      </c>
      <c r="J31" s="28">
        <v>0</v>
      </c>
      <c r="K31" s="63">
        <v>0</v>
      </c>
      <c r="L31" s="28">
        <v>0</v>
      </c>
      <c r="M31" s="63">
        <v>0.3</v>
      </c>
      <c r="N31" s="28">
        <v>0.3</v>
      </c>
      <c r="O31" s="89">
        <v>0.4</v>
      </c>
      <c r="P31" s="83">
        <v>0</v>
      </c>
      <c r="Q31" s="83">
        <v>0</v>
      </c>
      <c r="R31" s="84">
        <f t="shared" si="0"/>
        <v>0.3</v>
      </c>
      <c r="S31" s="85">
        <f t="shared" si="1"/>
        <v>0.74999999999999989</v>
      </c>
      <c r="T31" s="61" t="s">
        <v>214</v>
      </c>
      <c r="U31" s="22">
        <f>AVERAGE(S31:S32)</f>
        <v>1.625</v>
      </c>
      <c r="V31" s="24" t="s">
        <v>155</v>
      </c>
      <c r="W31" s="24" t="s">
        <v>331</v>
      </c>
    </row>
    <row r="32" spans="1:24" s="24" customFormat="1" ht="53.25" customHeight="1" x14ac:dyDescent="0.2">
      <c r="A32" s="49" t="s">
        <v>105</v>
      </c>
      <c r="B32" s="21"/>
      <c r="C32" s="99" t="s">
        <v>20</v>
      </c>
      <c r="D32" s="136" t="s">
        <v>101</v>
      </c>
      <c r="E32" s="136" t="s">
        <v>80</v>
      </c>
      <c r="F32" s="136" t="s">
        <v>202</v>
      </c>
      <c r="G32" s="63">
        <v>0</v>
      </c>
      <c r="H32" s="28">
        <v>0</v>
      </c>
      <c r="I32" s="63">
        <v>1</v>
      </c>
      <c r="J32" s="28">
        <v>1</v>
      </c>
      <c r="K32" s="63">
        <v>1</v>
      </c>
      <c r="L32" s="28">
        <v>1</v>
      </c>
      <c r="M32" s="63">
        <v>1</v>
      </c>
      <c r="N32" s="28">
        <v>1</v>
      </c>
      <c r="O32" s="89">
        <v>0.4</v>
      </c>
      <c r="P32" s="83" t="s">
        <v>5</v>
      </c>
      <c r="Q32" s="83">
        <v>1</v>
      </c>
      <c r="R32" s="84">
        <f t="shared" si="0"/>
        <v>1</v>
      </c>
      <c r="S32" s="85">
        <f t="shared" si="1"/>
        <v>2.5</v>
      </c>
      <c r="T32" s="75" t="s">
        <v>213</v>
      </c>
      <c r="U32" s="21"/>
      <c r="V32" s="24" t="s">
        <v>155</v>
      </c>
      <c r="W32" s="24" t="s">
        <v>332</v>
      </c>
    </row>
    <row r="33" spans="1:23" s="24" customFormat="1" ht="129" customHeight="1" x14ac:dyDescent="0.2">
      <c r="A33" s="49" t="s">
        <v>108</v>
      </c>
      <c r="B33" s="136" t="s">
        <v>39</v>
      </c>
      <c r="C33" s="99" t="s">
        <v>40</v>
      </c>
      <c r="D33" s="136" t="s">
        <v>101</v>
      </c>
      <c r="E33" s="136" t="s">
        <v>80</v>
      </c>
      <c r="F33" s="136" t="s">
        <v>201</v>
      </c>
      <c r="G33" s="61">
        <v>0</v>
      </c>
      <c r="H33" s="28">
        <v>0</v>
      </c>
      <c r="I33" s="61">
        <v>0</v>
      </c>
      <c r="J33" s="28">
        <v>0</v>
      </c>
      <c r="K33" s="61">
        <v>0</v>
      </c>
      <c r="L33" s="28">
        <v>0</v>
      </c>
      <c r="M33" s="131">
        <v>0</v>
      </c>
      <c r="N33" s="28">
        <v>0</v>
      </c>
      <c r="O33" s="89">
        <v>0.2</v>
      </c>
      <c r="P33" s="83" t="s">
        <v>5</v>
      </c>
      <c r="Q33" s="82">
        <v>8.3333333333333329E-2</v>
      </c>
      <c r="R33" s="84">
        <f t="shared" si="0"/>
        <v>0</v>
      </c>
      <c r="S33" s="85">
        <f t="shared" si="1"/>
        <v>0</v>
      </c>
      <c r="T33" s="61" t="s">
        <v>323</v>
      </c>
      <c r="U33" s="19">
        <f>AVERAGE(S33)</f>
        <v>0</v>
      </c>
      <c r="V33" s="24" t="s">
        <v>156</v>
      </c>
      <c r="W33" s="24" t="s">
        <v>339</v>
      </c>
    </row>
    <row r="34" spans="1:23" s="24" customFormat="1" ht="55.5" customHeight="1" x14ac:dyDescent="0.2">
      <c r="A34" s="49" t="s">
        <v>105</v>
      </c>
      <c r="B34" s="136" t="s">
        <v>21</v>
      </c>
      <c r="C34" s="99" t="s">
        <v>83</v>
      </c>
      <c r="D34" s="136" t="s">
        <v>101</v>
      </c>
      <c r="E34" s="136" t="s">
        <v>84</v>
      </c>
      <c r="F34" s="136" t="s">
        <v>202</v>
      </c>
      <c r="G34" s="63">
        <v>0</v>
      </c>
      <c r="H34" s="28">
        <v>0</v>
      </c>
      <c r="I34" s="63">
        <v>0</v>
      </c>
      <c r="J34" s="28">
        <v>0</v>
      </c>
      <c r="K34" s="63">
        <v>0</v>
      </c>
      <c r="L34" s="28">
        <v>0</v>
      </c>
      <c r="M34" s="63">
        <v>0.47</v>
      </c>
      <c r="N34" s="28">
        <v>0.47</v>
      </c>
      <c r="O34" s="89">
        <v>1</v>
      </c>
      <c r="P34" s="83">
        <v>0.2</v>
      </c>
      <c r="Q34" s="83">
        <v>0.2</v>
      </c>
      <c r="R34" s="84">
        <f t="shared" si="0"/>
        <v>0.47</v>
      </c>
      <c r="S34" s="85">
        <f t="shared" si="1"/>
        <v>0.47</v>
      </c>
      <c r="T34" s="61" t="s">
        <v>333</v>
      </c>
      <c r="U34" s="19">
        <f>AVERAGE(S34)</f>
        <v>0.47</v>
      </c>
      <c r="V34" s="24" t="s">
        <v>154</v>
      </c>
      <c r="W34" s="24" t="s">
        <v>334</v>
      </c>
    </row>
    <row r="35" spans="1:23" s="24" customFormat="1" ht="84.75" customHeight="1" x14ac:dyDescent="0.2">
      <c r="A35" s="49" t="s">
        <v>109</v>
      </c>
      <c r="B35" s="973" t="s">
        <v>29</v>
      </c>
      <c r="C35" s="99" t="s">
        <v>64</v>
      </c>
      <c r="D35" s="136" t="s">
        <v>101</v>
      </c>
      <c r="E35" s="136" t="s">
        <v>80</v>
      </c>
      <c r="F35" s="136" t="s">
        <v>201</v>
      </c>
      <c r="G35" s="63">
        <v>0.7</v>
      </c>
      <c r="H35" s="28">
        <v>0.7</v>
      </c>
      <c r="I35" s="63">
        <v>0.73576923076923073</v>
      </c>
      <c r="J35" s="28">
        <v>0.73576923076923073</v>
      </c>
      <c r="K35" s="63">
        <v>0.73576923076923073</v>
      </c>
      <c r="L35" s="28">
        <v>0.73576923076923073</v>
      </c>
      <c r="M35" s="63">
        <v>0.74015384615384616</v>
      </c>
      <c r="N35" s="28">
        <v>0.74015384615384616</v>
      </c>
      <c r="O35" s="89">
        <v>1</v>
      </c>
      <c r="P35" s="83"/>
      <c r="Q35" s="83">
        <v>0.82115384615384612</v>
      </c>
      <c r="R35" s="84">
        <f>+N35</f>
        <v>0.74015384615384616</v>
      </c>
      <c r="S35" s="85">
        <f t="shared" si="1"/>
        <v>0.74015384615384616</v>
      </c>
      <c r="T35" s="103" t="s">
        <v>212</v>
      </c>
      <c r="U35" s="22">
        <f>AVERAGE(S35:S37)</f>
        <v>0.81590370310064708</v>
      </c>
      <c r="V35" s="24" t="s">
        <v>157</v>
      </c>
      <c r="W35" s="24" t="s">
        <v>332</v>
      </c>
    </row>
    <row r="36" spans="1:23" s="24" customFormat="1" ht="83.25" customHeight="1" x14ac:dyDescent="0.2">
      <c r="A36" s="49" t="s">
        <v>109</v>
      </c>
      <c r="B36" s="973"/>
      <c r="C36" s="99" t="s">
        <v>65</v>
      </c>
      <c r="D36" s="136" t="s">
        <v>101</v>
      </c>
      <c r="E36" s="136" t="s">
        <v>82</v>
      </c>
      <c r="F36" s="80" t="s">
        <v>209</v>
      </c>
      <c r="G36" s="63">
        <v>0.873</v>
      </c>
      <c r="H36" s="28">
        <v>0.873</v>
      </c>
      <c r="I36" s="63">
        <v>1.0994046619207594</v>
      </c>
      <c r="J36" s="28">
        <v>1.0994046619207594</v>
      </c>
      <c r="K36" s="63">
        <v>0.56399999999999995</v>
      </c>
      <c r="L36" s="28">
        <v>0.56399999999999995</v>
      </c>
      <c r="M36" s="63">
        <v>0.87518197851531176</v>
      </c>
      <c r="N36" s="28">
        <v>0.87518197851531176</v>
      </c>
      <c r="O36" s="89">
        <v>1</v>
      </c>
      <c r="P36" s="83">
        <v>0.32</v>
      </c>
      <c r="Q36" s="83">
        <v>0.45</v>
      </c>
      <c r="R36" s="84">
        <f t="shared" si="0"/>
        <v>0.87518197851531176</v>
      </c>
      <c r="S36" s="85">
        <f t="shared" si="1"/>
        <v>0.87518197851531176</v>
      </c>
      <c r="T36" s="102" t="s">
        <v>211</v>
      </c>
      <c r="U36" s="21"/>
      <c r="V36" s="24" t="s">
        <v>158</v>
      </c>
      <c r="W36" s="24" t="s">
        <v>332</v>
      </c>
    </row>
    <row r="37" spans="1:23" s="24" customFormat="1" ht="83.25" customHeight="1" x14ac:dyDescent="0.2">
      <c r="A37" s="49" t="s">
        <v>109</v>
      </c>
      <c r="B37" s="973"/>
      <c r="C37" s="99" t="s">
        <v>32</v>
      </c>
      <c r="D37" s="136" t="s">
        <v>101</v>
      </c>
      <c r="E37" s="136" t="s">
        <v>82</v>
      </c>
      <c r="F37" s="80" t="s">
        <v>209</v>
      </c>
      <c r="G37" s="100">
        <v>0.313</v>
      </c>
      <c r="H37" s="28">
        <v>0.313</v>
      </c>
      <c r="I37" s="61">
        <v>0.63876543209876546</v>
      </c>
      <c r="J37" s="28">
        <v>0.63876543209876546</v>
      </c>
      <c r="K37" s="61">
        <v>0.4219753086419753</v>
      </c>
      <c r="L37" s="28">
        <v>0.4219753086419753</v>
      </c>
      <c r="M37" s="61">
        <v>0.83237528463278332</v>
      </c>
      <c r="N37" s="28">
        <v>0.83237528463278332</v>
      </c>
      <c r="O37" s="89">
        <v>1</v>
      </c>
      <c r="P37" s="83" t="s">
        <v>5</v>
      </c>
      <c r="Q37" s="83">
        <v>0.41</v>
      </c>
      <c r="R37" s="84">
        <f t="shared" si="0"/>
        <v>0.83237528463278332</v>
      </c>
      <c r="S37" s="85">
        <f t="shared" si="1"/>
        <v>0.83237528463278332</v>
      </c>
      <c r="T37" s="101" t="s">
        <v>210</v>
      </c>
      <c r="U37" s="23"/>
      <c r="V37" s="24" t="s">
        <v>158</v>
      </c>
      <c r="W37" s="24" t="s">
        <v>332</v>
      </c>
    </row>
    <row r="38" spans="1:23" s="24" customFormat="1" ht="59.25" customHeight="1" x14ac:dyDescent="0.2">
      <c r="A38" s="49" t="s">
        <v>110</v>
      </c>
      <c r="B38" s="136" t="s">
        <v>22</v>
      </c>
      <c r="C38" s="99" t="s">
        <v>23</v>
      </c>
      <c r="D38" s="136" t="s">
        <v>101</v>
      </c>
      <c r="E38" s="136" t="s">
        <v>82</v>
      </c>
      <c r="F38" s="136" t="s">
        <v>202</v>
      </c>
      <c r="G38" s="63">
        <v>0.25</v>
      </c>
      <c r="H38" s="28">
        <v>0.25</v>
      </c>
      <c r="I38" s="63">
        <v>0.54530000000000001</v>
      </c>
      <c r="J38" s="28">
        <v>0.54530000000000001</v>
      </c>
      <c r="K38" s="63">
        <v>0.57599999999999996</v>
      </c>
      <c r="L38" s="28">
        <v>0.57599999999999996</v>
      </c>
      <c r="M38" s="63">
        <v>0.88170000000000004</v>
      </c>
      <c r="N38" s="28">
        <v>0.88170000000000004</v>
      </c>
      <c r="O38" s="89">
        <v>1</v>
      </c>
      <c r="P38" s="83">
        <v>0.33724749772157669</v>
      </c>
      <c r="Q38" s="83">
        <v>0.62891333276372752</v>
      </c>
      <c r="R38" s="84">
        <f t="shared" si="0"/>
        <v>0.88170000000000004</v>
      </c>
      <c r="S38" s="85">
        <f t="shared" si="1"/>
        <v>0.88170000000000004</v>
      </c>
      <c r="T38" s="61" t="s">
        <v>337</v>
      </c>
      <c r="U38" s="19">
        <f>AVERAGE(S38)</f>
        <v>0.88170000000000004</v>
      </c>
      <c r="V38" s="24" t="s">
        <v>195</v>
      </c>
      <c r="W38" s="24" t="s">
        <v>332</v>
      </c>
    </row>
    <row r="39" spans="1:23" s="24" customFormat="1" ht="82.5" customHeight="1" x14ac:dyDescent="0.2">
      <c r="A39" s="49" t="s">
        <v>111</v>
      </c>
      <c r="B39" s="20" t="s">
        <v>24</v>
      </c>
      <c r="C39" s="99" t="s">
        <v>41</v>
      </c>
      <c r="D39" s="136" t="s">
        <v>101</v>
      </c>
      <c r="E39" s="136" t="s">
        <v>82</v>
      </c>
      <c r="F39" s="136" t="s">
        <v>201</v>
      </c>
      <c r="G39" s="63">
        <v>9.1999999999999998E-2</v>
      </c>
      <c r="H39" s="28">
        <v>9.1999999999999998E-2</v>
      </c>
      <c r="I39" s="63">
        <v>2.8000000000000001E-2</v>
      </c>
      <c r="J39" s="28">
        <v>2.8000000000000001E-2</v>
      </c>
      <c r="K39" s="63">
        <v>0.03</v>
      </c>
      <c r="L39" s="28">
        <v>0.03</v>
      </c>
      <c r="M39" s="63">
        <v>0.05</v>
      </c>
      <c r="N39" s="28">
        <v>0.05</v>
      </c>
      <c r="O39" s="89">
        <v>0.3</v>
      </c>
      <c r="P39" s="92">
        <v>9.1999999999999998E-2</v>
      </c>
      <c r="Q39" s="92">
        <v>9.1999999999999998E-2</v>
      </c>
      <c r="R39" s="84">
        <f t="shared" si="0"/>
        <v>0.05</v>
      </c>
      <c r="S39" s="85">
        <f>R39/O39</f>
        <v>0.16666666666666669</v>
      </c>
      <c r="T39" s="61" t="s">
        <v>384</v>
      </c>
      <c r="U39" s="22">
        <f>AVERAGE(S39:S41)</f>
        <v>0.6536507936507937</v>
      </c>
      <c r="V39" s="24" t="s">
        <v>196</v>
      </c>
      <c r="W39" s="24" t="s">
        <v>385</v>
      </c>
    </row>
    <row r="40" spans="1:23" s="24" customFormat="1" ht="65.25" customHeight="1" x14ac:dyDescent="0.2">
      <c r="A40" s="49" t="s">
        <v>111</v>
      </c>
      <c r="B40" s="21"/>
      <c r="C40" s="99" t="s">
        <v>26</v>
      </c>
      <c r="D40" s="136" t="s">
        <v>101</v>
      </c>
      <c r="E40" s="136" t="s">
        <v>80</v>
      </c>
      <c r="F40" s="136" t="s">
        <v>202</v>
      </c>
      <c r="G40" s="62">
        <v>5</v>
      </c>
      <c r="H40" s="34">
        <v>5</v>
      </c>
      <c r="I40" s="65">
        <v>11</v>
      </c>
      <c r="J40" s="34">
        <v>11</v>
      </c>
      <c r="K40" s="65">
        <v>22</v>
      </c>
      <c r="L40" s="34">
        <v>22</v>
      </c>
      <c r="M40" s="65">
        <v>24</v>
      </c>
      <c r="N40" s="34">
        <v>24</v>
      </c>
      <c r="O40" s="86">
        <v>14</v>
      </c>
      <c r="P40" s="87">
        <v>16</v>
      </c>
      <c r="Q40" s="87">
        <v>19</v>
      </c>
      <c r="R40" s="88">
        <f t="shared" si="0"/>
        <v>24</v>
      </c>
      <c r="S40" s="85">
        <f>R40/O40</f>
        <v>1.7142857142857142</v>
      </c>
      <c r="T40" s="62" t="s">
        <v>345</v>
      </c>
      <c r="U40" s="21"/>
      <c r="V40" s="24" t="s">
        <v>197</v>
      </c>
      <c r="W40" s="24" t="s">
        <v>344</v>
      </c>
    </row>
    <row r="41" spans="1:23" s="24" customFormat="1" ht="63.75" customHeight="1" x14ac:dyDescent="0.2">
      <c r="A41" s="49" t="s">
        <v>111</v>
      </c>
      <c r="B41" s="23"/>
      <c r="C41" s="99" t="s">
        <v>25</v>
      </c>
      <c r="D41" s="136" t="s">
        <v>101</v>
      </c>
      <c r="E41" s="136" t="s">
        <v>198</v>
      </c>
      <c r="F41" s="136" t="s">
        <v>201</v>
      </c>
      <c r="G41" s="63">
        <v>0</v>
      </c>
      <c r="H41" s="28">
        <v>0</v>
      </c>
      <c r="I41" s="63">
        <v>0.06</v>
      </c>
      <c r="J41" s="28">
        <v>0.06</v>
      </c>
      <c r="K41" s="63">
        <v>7.0000000000000007E-2</v>
      </c>
      <c r="L41" s="28">
        <v>7.0000000000000007E-2</v>
      </c>
      <c r="M41" s="63">
        <v>0.04</v>
      </c>
      <c r="N41" s="28">
        <v>0.04</v>
      </c>
      <c r="O41" s="89">
        <v>0.5</v>
      </c>
      <c r="P41" s="83">
        <v>0.15</v>
      </c>
      <c r="Q41" s="83">
        <v>0.15</v>
      </c>
      <c r="R41" s="84">
        <f t="shared" si="0"/>
        <v>0.04</v>
      </c>
      <c r="S41" s="85">
        <f t="shared" si="1"/>
        <v>0.08</v>
      </c>
      <c r="T41" s="62" t="s">
        <v>386</v>
      </c>
      <c r="U41" s="23"/>
      <c r="V41" s="24" t="s">
        <v>199</v>
      </c>
      <c r="W41" s="24" t="s">
        <v>385</v>
      </c>
    </row>
    <row r="42" spans="1:23" s="24" customFormat="1" ht="93" customHeight="1" x14ac:dyDescent="0.2">
      <c r="A42" s="49" t="s">
        <v>112</v>
      </c>
      <c r="B42" s="20" t="s">
        <v>24</v>
      </c>
      <c r="C42" s="99" t="s">
        <v>66</v>
      </c>
      <c r="D42" s="136" t="s">
        <v>101</v>
      </c>
      <c r="E42" s="136" t="s">
        <v>81</v>
      </c>
      <c r="F42" s="136" t="s">
        <v>202</v>
      </c>
      <c r="G42" s="62">
        <v>4</v>
      </c>
      <c r="H42" s="36">
        <v>4</v>
      </c>
      <c r="I42" s="62">
        <v>4</v>
      </c>
      <c r="J42" s="36">
        <v>4</v>
      </c>
      <c r="K42" s="62">
        <v>4</v>
      </c>
      <c r="L42" s="36">
        <v>4</v>
      </c>
      <c r="M42" s="62">
        <v>32</v>
      </c>
      <c r="N42" s="36">
        <v>32</v>
      </c>
      <c r="O42" s="86">
        <v>16</v>
      </c>
      <c r="P42" s="87">
        <v>26</v>
      </c>
      <c r="Q42" s="87">
        <v>26</v>
      </c>
      <c r="R42" s="88">
        <f t="shared" si="0"/>
        <v>32</v>
      </c>
      <c r="S42" s="85">
        <f t="shared" si="1"/>
        <v>2</v>
      </c>
      <c r="T42" s="75" t="s">
        <v>387</v>
      </c>
      <c r="U42" s="22">
        <f>AVERAGE(S42)</f>
        <v>2</v>
      </c>
      <c r="V42" s="24" t="s">
        <v>200</v>
      </c>
      <c r="W42" s="24" t="s">
        <v>388</v>
      </c>
    </row>
    <row r="43" spans="1:23" s="24" customFormat="1" ht="52.5" customHeight="1" x14ac:dyDescent="0.2">
      <c r="A43" s="49" t="s">
        <v>112</v>
      </c>
      <c r="B43" s="136" t="s">
        <v>42</v>
      </c>
      <c r="C43" s="136" t="s">
        <v>43</v>
      </c>
      <c r="D43" s="136" t="s">
        <v>101</v>
      </c>
      <c r="E43" s="136" t="s">
        <v>82</v>
      </c>
      <c r="F43" s="136" t="s">
        <v>201</v>
      </c>
      <c r="G43" s="63">
        <v>0</v>
      </c>
      <c r="H43" s="28">
        <v>0</v>
      </c>
      <c r="I43" s="63">
        <v>8.3560165684822427E-2</v>
      </c>
      <c r="J43" s="28">
        <v>8.3560165684822427E-2</v>
      </c>
      <c r="K43" s="63">
        <v>0.17475331971328587</v>
      </c>
      <c r="L43" s="28">
        <v>0.17475331971328587</v>
      </c>
      <c r="M43" s="63">
        <v>0.10502137013446493</v>
      </c>
      <c r="N43" s="28">
        <v>0.10502137013446493</v>
      </c>
      <c r="O43" s="89">
        <v>0.1</v>
      </c>
      <c r="P43" s="83" t="s">
        <v>5</v>
      </c>
      <c r="Q43" s="83">
        <v>0.10502137013446493</v>
      </c>
      <c r="R43" s="84">
        <f t="shared" si="0"/>
        <v>0.10502137013446493</v>
      </c>
      <c r="S43" s="85">
        <f t="shared" si="1"/>
        <v>1.0502137013446493</v>
      </c>
      <c r="T43" s="61" t="s">
        <v>324</v>
      </c>
      <c r="U43" s="19">
        <f>AVERAGE(S43)</f>
        <v>1.0502137013446493</v>
      </c>
      <c r="V43" s="24" t="s">
        <v>137</v>
      </c>
      <c r="W43" s="24" t="s">
        <v>339</v>
      </c>
    </row>
    <row r="44" spans="1:23" s="2" customFormat="1" ht="47.25" x14ac:dyDescent="0.2">
      <c r="A44" s="37" t="s">
        <v>115</v>
      </c>
      <c r="B44" s="51"/>
      <c r="C44" s="51" t="s">
        <v>124</v>
      </c>
      <c r="D44" s="136" t="s">
        <v>101</v>
      </c>
      <c r="E44" s="51"/>
      <c r="F44" s="51"/>
      <c r="G44" s="37"/>
      <c r="H44" s="52"/>
      <c r="I44" s="52"/>
      <c r="J44" s="52"/>
      <c r="K44" s="52"/>
      <c r="L44" s="52"/>
      <c r="M44" s="52"/>
      <c r="N44" s="52"/>
      <c r="O44" s="96"/>
      <c r="P44" s="97"/>
      <c r="Q44" s="97"/>
      <c r="R44" s="97"/>
      <c r="S44" s="98">
        <v>0.95</v>
      </c>
      <c r="T44" s="51"/>
      <c r="U44" s="51"/>
    </row>
    <row r="45" spans="1:23" s="2" customFormat="1" ht="31.5" x14ac:dyDescent="0.2">
      <c r="A45" s="37" t="s">
        <v>121</v>
      </c>
      <c r="B45" s="51"/>
      <c r="C45" s="51" t="s">
        <v>122</v>
      </c>
      <c r="D45" s="136" t="s">
        <v>101</v>
      </c>
      <c r="E45" s="51"/>
      <c r="F45" s="51"/>
      <c r="G45" s="37"/>
      <c r="H45" s="52"/>
      <c r="I45" s="52"/>
      <c r="J45" s="52"/>
      <c r="K45" s="52"/>
      <c r="L45" s="52"/>
      <c r="M45" s="52"/>
      <c r="N45" s="52"/>
      <c r="O45" s="96"/>
      <c r="P45" s="97"/>
      <c r="Q45" s="97"/>
      <c r="R45" s="97"/>
      <c r="S45" s="98">
        <v>1</v>
      </c>
      <c r="T45" s="51"/>
      <c r="U45" s="51"/>
    </row>
    <row r="46" spans="1:23" s="2" customFormat="1" ht="31.5" x14ac:dyDescent="0.2">
      <c r="A46" s="37" t="s">
        <v>121</v>
      </c>
      <c r="B46" s="51"/>
      <c r="C46" s="51" t="s">
        <v>123</v>
      </c>
      <c r="D46" s="136" t="s">
        <v>101</v>
      </c>
      <c r="E46" s="51"/>
      <c r="F46" s="51"/>
      <c r="G46" s="37"/>
      <c r="H46" s="52"/>
      <c r="I46" s="52"/>
      <c r="J46" s="52"/>
      <c r="K46" s="52"/>
      <c r="L46" s="52"/>
      <c r="M46" s="52"/>
      <c r="N46" s="52"/>
      <c r="O46" s="96"/>
      <c r="P46" s="97"/>
      <c r="Q46" s="97"/>
      <c r="R46" s="97"/>
      <c r="S46" s="98">
        <v>1</v>
      </c>
      <c r="T46" s="51"/>
      <c r="U46" s="51"/>
    </row>
    <row r="47" spans="1:23" s="2" customFormat="1" ht="31.5" x14ac:dyDescent="0.2">
      <c r="A47" s="37" t="s">
        <v>126</v>
      </c>
      <c r="B47" s="51"/>
      <c r="C47" s="51" t="s">
        <v>125</v>
      </c>
      <c r="D47" s="136" t="s">
        <v>101</v>
      </c>
      <c r="E47" s="51"/>
      <c r="F47" s="51"/>
      <c r="G47" s="37"/>
      <c r="H47" s="52"/>
      <c r="I47" s="52"/>
      <c r="J47" s="52"/>
      <c r="K47" s="52"/>
      <c r="L47" s="52"/>
      <c r="M47" s="52"/>
      <c r="N47" s="52"/>
      <c r="O47" s="96"/>
      <c r="P47" s="97"/>
      <c r="Q47" s="97"/>
      <c r="R47" s="97"/>
      <c r="S47" s="98">
        <v>1</v>
      </c>
      <c r="T47" s="51"/>
      <c r="U47" s="51"/>
    </row>
    <row r="48" spans="1:23" s="2" customFormat="1" ht="47.25" x14ac:dyDescent="0.2">
      <c r="A48" s="37" t="s">
        <v>128</v>
      </c>
      <c r="B48" s="51"/>
      <c r="C48" s="51" t="s">
        <v>127</v>
      </c>
      <c r="D48" s="51" t="s">
        <v>129</v>
      </c>
      <c r="E48" s="51"/>
      <c r="F48" s="51"/>
      <c r="G48" s="37"/>
      <c r="H48" s="52"/>
      <c r="I48" s="52"/>
      <c r="J48" s="52"/>
      <c r="K48" s="52"/>
      <c r="L48" s="52"/>
      <c r="M48" s="52"/>
      <c r="N48" s="52"/>
      <c r="O48" s="96"/>
      <c r="P48" s="97"/>
      <c r="Q48" s="97"/>
      <c r="R48" s="97"/>
      <c r="S48" s="98">
        <v>0.99</v>
      </c>
      <c r="T48" s="51"/>
      <c r="U48" s="51"/>
    </row>
    <row r="49" spans="2:21" s="2" customFormat="1" x14ac:dyDescent="0.2">
      <c r="B49" s="11"/>
      <c r="C49" s="11"/>
      <c r="D49" s="11"/>
      <c r="E49" s="11"/>
      <c r="F49" s="11"/>
      <c r="H49" s="4"/>
      <c r="I49" s="4"/>
      <c r="J49" s="4"/>
      <c r="K49" s="4"/>
      <c r="L49" s="4"/>
      <c r="M49" s="4"/>
      <c r="N49" s="4"/>
      <c r="O49" s="5"/>
      <c r="P49" s="4"/>
      <c r="Q49" s="4"/>
      <c r="R49" s="4"/>
      <c r="S49" s="6"/>
      <c r="T49" s="11"/>
      <c r="U49" s="11"/>
    </row>
    <row r="50" spans="2:21" s="2" customFormat="1" x14ac:dyDescent="0.2">
      <c r="B50" s="11"/>
      <c r="C50" s="11"/>
      <c r="D50" s="11"/>
      <c r="E50" s="11"/>
      <c r="F50" s="11"/>
      <c r="H50" s="4"/>
      <c r="I50" s="4"/>
      <c r="J50" s="4"/>
      <c r="K50" s="4"/>
      <c r="L50" s="4"/>
      <c r="M50" s="4"/>
      <c r="N50" s="4"/>
      <c r="O50" s="5"/>
      <c r="P50" s="4"/>
      <c r="Q50" s="4"/>
      <c r="R50" s="4"/>
      <c r="S50" s="6"/>
      <c r="T50" s="11"/>
      <c r="U50" s="11"/>
    </row>
    <row r="51" spans="2:21" s="2" customFormat="1" x14ac:dyDescent="0.2">
      <c r="B51" s="13" t="s">
        <v>67</v>
      </c>
      <c r="C51" s="11"/>
      <c r="D51" s="11"/>
      <c r="E51" s="11"/>
      <c r="F51" s="11"/>
      <c r="H51" s="4"/>
      <c r="I51" s="4"/>
      <c r="J51" s="4"/>
      <c r="K51" s="4"/>
      <c r="L51" s="4"/>
      <c r="M51" s="4"/>
      <c r="N51" s="4"/>
      <c r="O51" s="5"/>
      <c r="P51" s="4"/>
      <c r="Q51" s="4"/>
      <c r="R51" s="4"/>
      <c r="S51" s="95"/>
      <c r="T51" s="13"/>
      <c r="U51" s="13"/>
    </row>
    <row r="52" spans="2:21" s="2" customFormat="1" x14ac:dyDescent="0.2">
      <c r="B52" s="13" t="s">
        <v>68</v>
      </c>
      <c r="C52" s="11"/>
      <c r="D52" s="11"/>
      <c r="E52" s="11"/>
      <c r="F52" s="11"/>
      <c r="H52" s="4"/>
      <c r="I52" s="4"/>
      <c r="J52" s="4"/>
      <c r="K52" s="4"/>
      <c r="L52" s="4"/>
      <c r="M52" s="4"/>
      <c r="N52" s="4"/>
      <c r="O52" s="5"/>
      <c r="P52" s="4"/>
      <c r="Q52" s="4"/>
      <c r="R52" s="4"/>
      <c r="S52" s="53"/>
      <c r="T52" s="13"/>
      <c r="U52" s="13"/>
    </row>
    <row r="53" spans="2:21" s="2" customFormat="1" x14ac:dyDescent="0.2">
      <c r="B53" s="11"/>
      <c r="C53" s="11"/>
      <c r="D53" s="11"/>
      <c r="E53" s="11"/>
      <c r="F53" s="11"/>
      <c r="H53" s="4"/>
      <c r="I53" s="4"/>
      <c r="J53" s="4"/>
      <c r="K53" s="4"/>
      <c r="L53" s="4"/>
      <c r="M53" s="4"/>
      <c r="N53" s="4"/>
      <c r="O53" s="5"/>
      <c r="P53" s="4"/>
      <c r="Q53" s="4"/>
      <c r="R53" s="4"/>
      <c r="S53" s="6"/>
      <c r="T53" s="11"/>
      <c r="U53" s="11"/>
    </row>
    <row r="54" spans="2:21" s="2" customFormat="1" x14ac:dyDescent="0.2">
      <c r="B54" s="11"/>
      <c r="C54" s="11"/>
      <c r="D54" s="11"/>
      <c r="E54" s="11"/>
      <c r="F54" s="11"/>
      <c r="H54" s="4"/>
      <c r="I54" s="4"/>
      <c r="J54" s="4"/>
      <c r="K54" s="4"/>
      <c r="L54" s="4"/>
      <c r="M54" s="4"/>
      <c r="N54" s="4"/>
      <c r="O54" s="5"/>
      <c r="P54" s="4"/>
      <c r="Q54" s="4"/>
      <c r="R54" s="4"/>
      <c r="S54" s="6"/>
      <c r="T54" s="11"/>
      <c r="U54" s="11"/>
    </row>
    <row r="55" spans="2:21" s="2" customFormat="1" x14ac:dyDescent="0.2">
      <c r="B55" s="11"/>
      <c r="C55" s="11"/>
      <c r="D55" s="11"/>
      <c r="E55" s="11"/>
      <c r="F55" s="11"/>
      <c r="H55" s="4"/>
      <c r="I55" s="4"/>
      <c r="J55" s="4"/>
      <c r="K55" s="4"/>
      <c r="L55" s="4"/>
      <c r="M55" s="4"/>
      <c r="N55" s="4"/>
      <c r="O55" s="5"/>
      <c r="P55" s="4"/>
      <c r="Q55" s="4"/>
      <c r="R55" s="4"/>
      <c r="S55" s="6"/>
      <c r="T55" s="11"/>
      <c r="U55" s="11"/>
    </row>
    <row r="56" spans="2:21" s="2" customFormat="1" x14ac:dyDescent="0.2">
      <c r="B56" s="11"/>
      <c r="C56" s="11"/>
      <c r="D56" s="11"/>
      <c r="E56" s="11"/>
      <c r="F56" s="11"/>
      <c r="H56" s="4"/>
      <c r="I56" s="4"/>
      <c r="J56" s="4"/>
      <c r="K56" s="4"/>
      <c r="L56" s="4"/>
      <c r="M56" s="4"/>
      <c r="N56" s="4"/>
      <c r="O56" s="5"/>
      <c r="P56" s="4"/>
      <c r="Q56" s="4"/>
      <c r="R56" s="4"/>
      <c r="S56" s="6"/>
      <c r="T56" s="11"/>
      <c r="U56" s="11"/>
    </row>
    <row r="57" spans="2:21" s="2" customFormat="1" x14ac:dyDescent="0.2">
      <c r="B57" s="11"/>
      <c r="C57" s="11"/>
      <c r="D57" s="11"/>
      <c r="E57" s="11"/>
      <c r="F57" s="11"/>
      <c r="H57" s="4"/>
      <c r="I57" s="4"/>
      <c r="J57" s="4"/>
      <c r="K57" s="4"/>
      <c r="L57" s="4"/>
      <c r="M57" s="4"/>
      <c r="N57" s="4"/>
      <c r="O57" s="5"/>
      <c r="P57" s="4"/>
      <c r="Q57" s="4"/>
      <c r="R57" s="4"/>
      <c r="S57" s="6"/>
      <c r="T57" s="11"/>
      <c r="U57" s="11"/>
    </row>
    <row r="58" spans="2:21" s="2" customFormat="1" x14ac:dyDescent="0.2">
      <c r="B58" s="11"/>
      <c r="C58" s="11"/>
      <c r="D58" s="11"/>
      <c r="E58" s="11"/>
      <c r="F58" s="11"/>
      <c r="H58" s="4"/>
      <c r="I58" s="4"/>
      <c r="J58" s="4"/>
      <c r="K58" s="4"/>
      <c r="L58" s="4"/>
      <c r="M58" s="4"/>
      <c r="N58" s="4"/>
      <c r="O58" s="5"/>
      <c r="P58" s="4"/>
      <c r="Q58" s="4"/>
      <c r="R58" s="4"/>
      <c r="S58" s="6"/>
      <c r="T58" s="11"/>
      <c r="U58" s="11"/>
    </row>
    <row r="59" spans="2:21" s="2" customFormat="1" x14ac:dyDescent="0.2">
      <c r="B59" s="11"/>
      <c r="C59" s="11"/>
      <c r="D59" s="11"/>
      <c r="E59" s="11"/>
      <c r="F59" s="11"/>
      <c r="H59" s="4"/>
      <c r="I59" s="4"/>
      <c r="J59" s="4"/>
      <c r="K59" s="4"/>
      <c r="L59" s="4"/>
      <c r="M59" s="4"/>
      <c r="N59" s="4"/>
      <c r="O59" s="5"/>
      <c r="P59" s="4"/>
      <c r="Q59" s="4"/>
      <c r="R59" s="4"/>
      <c r="S59" s="6"/>
      <c r="T59" s="11"/>
      <c r="U59" s="11"/>
    </row>
    <row r="60" spans="2:21" s="2" customFormat="1" x14ac:dyDescent="0.2">
      <c r="B60" s="11"/>
      <c r="C60" s="11"/>
      <c r="D60" s="11"/>
      <c r="E60" s="11"/>
      <c r="F60" s="11"/>
      <c r="H60" s="4"/>
      <c r="I60" s="4"/>
      <c r="J60" s="4"/>
      <c r="K60" s="4"/>
      <c r="L60" s="4"/>
      <c r="M60" s="4"/>
      <c r="N60" s="4"/>
      <c r="O60" s="5"/>
      <c r="P60" s="4"/>
      <c r="Q60" s="4"/>
      <c r="R60" s="4"/>
      <c r="S60" s="6"/>
      <c r="T60" s="11"/>
      <c r="U60" s="11"/>
    </row>
    <row r="61" spans="2:21" s="2" customFormat="1" x14ac:dyDescent="0.2">
      <c r="B61" s="11"/>
      <c r="C61" s="11"/>
      <c r="D61" s="11"/>
      <c r="E61" s="11"/>
      <c r="F61" s="11"/>
      <c r="H61" s="4"/>
      <c r="I61" s="4"/>
      <c r="J61" s="4"/>
      <c r="K61" s="4"/>
      <c r="L61" s="4"/>
      <c r="M61" s="4"/>
      <c r="N61" s="4"/>
      <c r="O61" s="5"/>
      <c r="P61" s="4"/>
      <c r="Q61" s="4"/>
      <c r="R61" s="4"/>
      <c r="S61" s="6"/>
      <c r="T61" s="11"/>
      <c r="U61" s="11"/>
    </row>
    <row r="62" spans="2:21" s="2" customFormat="1" x14ac:dyDescent="0.2">
      <c r="B62" s="11"/>
      <c r="C62" s="11"/>
      <c r="D62" s="11"/>
      <c r="E62" s="11"/>
      <c r="F62" s="11"/>
      <c r="H62" s="4"/>
      <c r="I62" s="4"/>
      <c r="J62" s="4"/>
      <c r="K62" s="4"/>
      <c r="L62" s="4"/>
      <c r="M62" s="4"/>
      <c r="N62" s="4"/>
      <c r="O62" s="5"/>
      <c r="P62" s="4"/>
      <c r="Q62" s="4"/>
      <c r="R62" s="4"/>
      <c r="S62" s="6"/>
      <c r="T62" s="11"/>
      <c r="U62" s="11"/>
    </row>
    <row r="63" spans="2:21" s="2" customFormat="1" x14ac:dyDescent="0.2">
      <c r="B63" s="11"/>
      <c r="C63" s="11"/>
      <c r="D63" s="11"/>
      <c r="E63" s="11"/>
      <c r="F63" s="11"/>
      <c r="H63" s="4"/>
      <c r="I63" s="4"/>
      <c r="J63" s="4"/>
      <c r="K63" s="4"/>
      <c r="L63" s="4"/>
      <c r="M63" s="4"/>
      <c r="N63" s="4"/>
      <c r="O63" s="5"/>
      <c r="P63" s="4"/>
      <c r="Q63" s="4"/>
      <c r="R63" s="4"/>
      <c r="S63" s="6"/>
      <c r="T63" s="11"/>
      <c r="U63" s="11"/>
    </row>
    <row r="64" spans="2:21" s="2" customFormat="1" x14ac:dyDescent="0.2">
      <c r="B64" s="11"/>
      <c r="C64" s="11"/>
      <c r="D64" s="11"/>
      <c r="E64" s="11"/>
      <c r="F64" s="11"/>
      <c r="H64" s="4"/>
      <c r="I64" s="4"/>
      <c r="J64" s="4"/>
      <c r="K64" s="4"/>
      <c r="L64" s="4"/>
      <c r="M64" s="4"/>
      <c r="N64" s="4"/>
      <c r="O64" s="5"/>
      <c r="P64" s="4"/>
      <c r="Q64" s="4"/>
      <c r="R64" s="4"/>
      <c r="S64" s="6"/>
      <c r="T64" s="11"/>
      <c r="U64" s="11"/>
    </row>
    <row r="65" spans="2:21" s="2" customFormat="1" x14ac:dyDescent="0.2">
      <c r="B65" s="11"/>
      <c r="C65" s="11"/>
      <c r="D65" s="11"/>
      <c r="E65" s="11"/>
      <c r="F65" s="11"/>
      <c r="H65" s="4"/>
      <c r="I65" s="4"/>
      <c r="J65" s="4"/>
      <c r="K65" s="4"/>
      <c r="L65" s="4"/>
      <c r="M65" s="4"/>
      <c r="N65" s="4"/>
      <c r="O65" s="5"/>
      <c r="P65" s="4"/>
      <c r="Q65" s="4"/>
      <c r="R65" s="4"/>
      <c r="S65" s="6"/>
      <c r="T65" s="11"/>
      <c r="U65" s="11"/>
    </row>
    <row r="66" spans="2:21" s="2" customFormat="1" x14ac:dyDescent="0.2">
      <c r="B66" s="11"/>
      <c r="C66" s="11"/>
      <c r="D66" s="11"/>
      <c r="E66" s="11"/>
      <c r="F66" s="11"/>
      <c r="H66" s="4"/>
      <c r="I66" s="4"/>
      <c r="J66" s="4"/>
      <c r="K66" s="4"/>
      <c r="L66" s="4"/>
      <c r="M66" s="4"/>
      <c r="N66" s="4"/>
      <c r="O66" s="5"/>
      <c r="P66" s="4"/>
      <c r="Q66" s="4"/>
      <c r="R66" s="4"/>
      <c r="S66" s="6"/>
      <c r="T66" s="11"/>
      <c r="U66" s="11"/>
    </row>
    <row r="67" spans="2:21" s="2" customFormat="1" x14ac:dyDescent="0.2">
      <c r="B67" s="11"/>
      <c r="C67" s="11"/>
      <c r="D67" s="11"/>
      <c r="E67" s="11"/>
      <c r="F67" s="11"/>
      <c r="H67" s="4"/>
      <c r="I67" s="4"/>
      <c r="J67" s="4"/>
      <c r="K67" s="4"/>
      <c r="L67" s="4"/>
      <c r="M67" s="4"/>
      <c r="N67" s="4"/>
      <c r="O67" s="5"/>
      <c r="P67" s="4"/>
      <c r="Q67" s="4"/>
      <c r="R67" s="4"/>
      <c r="S67" s="6"/>
      <c r="T67" s="11"/>
      <c r="U67" s="11"/>
    </row>
    <row r="68" spans="2:21" s="2" customFormat="1" x14ac:dyDescent="0.2">
      <c r="B68" s="11"/>
      <c r="C68" s="11"/>
      <c r="D68" s="11"/>
      <c r="E68" s="11"/>
      <c r="F68" s="11"/>
      <c r="H68" s="4"/>
      <c r="I68" s="4"/>
      <c r="J68" s="4"/>
      <c r="K68" s="4"/>
      <c r="L68" s="4"/>
      <c r="M68" s="4"/>
      <c r="N68" s="4"/>
      <c r="O68" s="5"/>
      <c r="P68" s="4"/>
      <c r="Q68" s="4"/>
      <c r="R68" s="4"/>
      <c r="S68" s="6"/>
      <c r="T68" s="11"/>
      <c r="U68" s="11"/>
    </row>
    <row r="69" spans="2:21" s="2" customFormat="1" x14ac:dyDescent="0.2">
      <c r="B69" s="11"/>
      <c r="C69" s="11"/>
      <c r="D69" s="11"/>
      <c r="E69" s="11"/>
      <c r="F69" s="11"/>
      <c r="H69" s="4"/>
      <c r="I69" s="4"/>
      <c r="J69" s="4"/>
      <c r="K69" s="4"/>
      <c r="L69" s="4"/>
      <c r="M69" s="4"/>
      <c r="N69" s="4"/>
      <c r="O69" s="5"/>
      <c r="P69" s="4"/>
      <c r="Q69" s="4"/>
      <c r="R69" s="4"/>
      <c r="S69" s="6"/>
      <c r="T69" s="11"/>
      <c r="U69" s="11"/>
    </row>
    <row r="70" spans="2:21" s="2" customFormat="1" x14ac:dyDescent="0.2">
      <c r="B70" s="11"/>
      <c r="C70" s="11"/>
      <c r="D70" s="11"/>
      <c r="E70" s="11"/>
      <c r="F70" s="11"/>
      <c r="H70" s="4"/>
      <c r="I70" s="4"/>
      <c r="J70" s="4"/>
      <c r="K70" s="4"/>
      <c r="L70" s="4"/>
      <c r="M70" s="4"/>
      <c r="N70" s="4"/>
      <c r="O70" s="5"/>
      <c r="P70" s="4"/>
      <c r="Q70" s="4"/>
      <c r="R70" s="4"/>
      <c r="S70" s="6"/>
      <c r="T70" s="11"/>
      <c r="U70" s="11"/>
    </row>
    <row r="71" spans="2:21" s="2" customFormat="1" x14ac:dyDescent="0.2">
      <c r="B71" s="11"/>
      <c r="C71" s="11"/>
      <c r="D71" s="11"/>
      <c r="E71" s="11"/>
      <c r="F71" s="11"/>
      <c r="H71" s="4"/>
      <c r="I71" s="4"/>
      <c r="J71" s="4"/>
      <c r="K71" s="4"/>
      <c r="L71" s="4"/>
      <c r="M71" s="4"/>
      <c r="N71" s="4"/>
      <c r="O71" s="5"/>
      <c r="P71" s="4"/>
      <c r="Q71" s="4"/>
      <c r="R71" s="4"/>
      <c r="S71" s="6"/>
      <c r="T71" s="11"/>
      <c r="U71" s="11"/>
    </row>
    <row r="72" spans="2:21" s="2" customFormat="1" x14ac:dyDescent="0.2">
      <c r="B72" s="11"/>
      <c r="C72" s="11"/>
      <c r="D72" s="11"/>
      <c r="E72" s="11"/>
      <c r="F72" s="11"/>
      <c r="H72" s="4"/>
      <c r="I72" s="4"/>
      <c r="J72" s="4"/>
      <c r="K72" s="4"/>
      <c r="L72" s="4"/>
      <c r="M72" s="4"/>
      <c r="N72" s="4"/>
      <c r="O72" s="5"/>
      <c r="P72" s="4"/>
      <c r="Q72" s="4"/>
      <c r="R72" s="4"/>
      <c r="S72" s="6"/>
      <c r="T72" s="11"/>
      <c r="U72" s="11"/>
    </row>
    <row r="73" spans="2:21" s="2" customFormat="1" x14ac:dyDescent="0.2">
      <c r="B73" s="11"/>
      <c r="C73" s="11"/>
      <c r="D73" s="11"/>
      <c r="E73" s="11"/>
      <c r="F73" s="11"/>
      <c r="H73" s="4"/>
      <c r="I73" s="4"/>
      <c r="J73" s="4"/>
      <c r="K73" s="4"/>
      <c r="L73" s="4"/>
      <c r="M73" s="4"/>
      <c r="N73" s="4"/>
      <c r="O73" s="5"/>
      <c r="P73" s="4"/>
      <c r="Q73" s="4"/>
      <c r="R73" s="4"/>
      <c r="S73" s="6"/>
      <c r="T73" s="11"/>
      <c r="U73" s="11"/>
    </row>
    <row r="74" spans="2:21" s="2" customFormat="1" x14ac:dyDescent="0.2">
      <c r="B74" s="11"/>
      <c r="C74" s="11"/>
      <c r="D74" s="11"/>
      <c r="E74" s="11"/>
      <c r="F74" s="11"/>
      <c r="H74" s="4"/>
      <c r="I74" s="4"/>
      <c r="J74" s="4"/>
      <c r="K74" s="4"/>
      <c r="L74" s="4"/>
      <c r="M74" s="4"/>
      <c r="N74" s="4"/>
      <c r="O74" s="5"/>
      <c r="P74" s="4"/>
      <c r="Q74" s="4"/>
      <c r="R74" s="4"/>
      <c r="S74" s="6"/>
      <c r="T74" s="11"/>
      <c r="U74" s="11"/>
    </row>
    <row r="75" spans="2:21" s="2" customFormat="1" x14ac:dyDescent="0.2">
      <c r="B75" s="11"/>
      <c r="C75" s="11"/>
      <c r="D75" s="11"/>
      <c r="E75" s="11"/>
      <c r="F75" s="11"/>
      <c r="H75" s="4"/>
      <c r="I75" s="4"/>
      <c r="J75" s="4"/>
      <c r="K75" s="4"/>
      <c r="L75" s="4"/>
      <c r="M75" s="4"/>
      <c r="N75" s="4"/>
      <c r="O75" s="5"/>
      <c r="P75" s="4"/>
      <c r="Q75" s="4"/>
      <c r="R75" s="4"/>
      <c r="S75" s="6"/>
      <c r="T75" s="11"/>
      <c r="U75" s="11"/>
    </row>
    <row r="76" spans="2:21" s="2" customFormat="1" x14ac:dyDescent="0.2">
      <c r="B76" s="11"/>
      <c r="C76" s="11"/>
      <c r="D76" s="11"/>
      <c r="E76" s="11"/>
      <c r="F76" s="11"/>
      <c r="H76" s="4"/>
      <c r="I76" s="4"/>
      <c r="J76" s="4"/>
      <c r="K76" s="4"/>
      <c r="L76" s="4"/>
      <c r="M76" s="4"/>
      <c r="N76" s="4"/>
      <c r="O76" s="5"/>
      <c r="P76" s="4"/>
      <c r="Q76" s="4"/>
      <c r="R76" s="4"/>
      <c r="S76" s="6"/>
      <c r="T76" s="11"/>
      <c r="U76" s="11"/>
    </row>
    <row r="77" spans="2:21" s="2" customFormat="1" x14ac:dyDescent="0.2">
      <c r="B77" s="11"/>
      <c r="C77" s="11"/>
      <c r="D77" s="11"/>
      <c r="E77" s="11"/>
      <c r="F77" s="11"/>
      <c r="H77" s="4"/>
      <c r="I77" s="4"/>
      <c r="J77" s="4"/>
      <c r="K77" s="4"/>
      <c r="L77" s="4"/>
      <c r="M77" s="4"/>
      <c r="N77" s="4"/>
      <c r="O77" s="5"/>
      <c r="P77" s="4"/>
      <c r="Q77" s="4"/>
      <c r="R77" s="4"/>
      <c r="S77" s="6"/>
      <c r="T77" s="11"/>
      <c r="U77" s="11"/>
    </row>
    <row r="78" spans="2:21" s="2" customFormat="1" x14ac:dyDescent="0.2">
      <c r="B78" s="11"/>
      <c r="C78" s="11"/>
      <c r="D78" s="11"/>
      <c r="E78" s="11"/>
      <c r="F78" s="11"/>
      <c r="H78" s="4"/>
      <c r="I78" s="4"/>
      <c r="J78" s="4"/>
      <c r="K78" s="4"/>
      <c r="L78" s="4"/>
      <c r="M78" s="4"/>
      <c r="N78" s="4"/>
      <c r="O78" s="5"/>
      <c r="P78" s="4"/>
      <c r="Q78" s="4"/>
      <c r="R78" s="4"/>
      <c r="S78" s="6"/>
      <c r="T78" s="11"/>
      <c r="U78" s="11"/>
    </row>
    <row r="79" spans="2:21" s="2" customFormat="1" x14ac:dyDescent="0.2">
      <c r="B79" s="11"/>
      <c r="C79" s="11"/>
      <c r="D79" s="11"/>
      <c r="E79" s="11"/>
      <c r="F79" s="11"/>
      <c r="H79" s="4"/>
      <c r="I79" s="4"/>
      <c r="J79" s="4"/>
      <c r="K79" s="4"/>
      <c r="L79" s="4"/>
      <c r="M79" s="4"/>
      <c r="N79" s="4"/>
      <c r="O79" s="5"/>
      <c r="P79" s="4"/>
      <c r="Q79" s="4"/>
      <c r="R79" s="4"/>
      <c r="S79" s="6"/>
      <c r="T79" s="11"/>
      <c r="U79" s="11"/>
    </row>
    <row r="80" spans="2:21" s="2" customFormat="1" x14ac:dyDescent="0.2">
      <c r="B80" s="11"/>
      <c r="C80" s="11"/>
      <c r="D80" s="11"/>
      <c r="E80" s="11"/>
      <c r="F80" s="11"/>
      <c r="H80" s="4"/>
      <c r="I80" s="4"/>
      <c r="J80" s="4"/>
      <c r="K80" s="4"/>
      <c r="L80" s="4"/>
      <c r="M80" s="4"/>
      <c r="N80" s="4"/>
      <c r="O80" s="5"/>
      <c r="P80" s="4"/>
      <c r="Q80" s="4"/>
      <c r="R80" s="4"/>
      <c r="S80" s="6"/>
      <c r="T80" s="11"/>
      <c r="U80" s="11"/>
    </row>
    <row r="81" spans="2:21" s="2" customFormat="1" x14ac:dyDescent="0.2">
      <c r="B81" s="11"/>
      <c r="C81" s="11"/>
      <c r="D81" s="11"/>
      <c r="E81" s="11"/>
      <c r="F81" s="11"/>
      <c r="H81" s="4"/>
      <c r="I81" s="4"/>
      <c r="J81" s="4"/>
      <c r="K81" s="4"/>
      <c r="L81" s="4"/>
      <c r="M81" s="4"/>
      <c r="N81" s="4"/>
      <c r="O81" s="5"/>
      <c r="P81" s="4"/>
      <c r="Q81" s="4"/>
      <c r="R81" s="4"/>
      <c r="S81" s="6"/>
      <c r="T81" s="11"/>
      <c r="U81" s="11"/>
    </row>
    <row r="82" spans="2:21" s="2" customFormat="1" x14ac:dyDescent="0.2">
      <c r="B82" s="11"/>
      <c r="C82" s="11"/>
      <c r="D82" s="11"/>
      <c r="E82" s="11"/>
      <c r="F82" s="11"/>
      <c r="H82" s="4"/>
      <c r="I82" s="4"/>
      <c r="J82" s="4"/>
      <c r="K82" s="4"/>
      <c r="L82" s="4"/>
      <c r="M82" s="4"/>
      <c r="N82" s="4"/>
      <c r="O82" s="5"/>
      <c r="P82" s="4"/>
      <c r="Q82" s="4"/>
      <c r="R82" s="4"/>
      <c r="S82" s="6"/>
      <c r="T82" s="11"/>
      <c r="U82" s="11"/>
    </row>
    <row r="83" spans="2:21" s="2" customFormat="1" x14ac:dyDescent="0.2">
      <c r="B83" s="11"/>
      <c r="C83" s="11"/>
      <c r="D83" s="11"/>
      <c r="E83" s="11"/>
      <c r="F83" s="11"/>
      <c r="H83" s="4"/>
      <c r="I83" s="4"/>
      <c r="J83" s="4"/>
      <c r="K83" s="4"/>
      <c r="L83" s="4"/>
      <c r="M83" s="4"/>
      <c r="N83" s="4"/>
      <c r="O83" s="5"/>
      <c r="P83" s="4"/>
      <c r="Q83" s="4"/>
      <c r="R83" s="4"/>
      <c r="S83" s="6"/>
      <c r="T83" s="11"/>
      <c r="U83" s="11"/>
    </row>
    <row r="84" spans="2:21" s="2" customFormat="1" x14ac:dyDescent="0.2">
      <c r="B84" s="11"/>
      <c r="C84" s="11"/>
      <c r="D84" s="11"/>
      <c r="E84" s="11"/>
      <c r="F84" s="11"/>
      <c r="H84" s="4"/>
      <c r="I84" s="4"/>
      <c r="J84" s="4"/>
      <c r="K84" s="4"/>
      <c r="L84" s="4"/>
      <c r="M84" s="4"/>
      <c r="N84" s="4"/>
      <c r="O84" s="5"/>
      <c r="P84" s="4"/>
      <c r="Q84" s="4"/>
      <c r="R84" s="4"/>
      <c r="S84" s="6"/>
      <c r="T84" s="11"/>
      <c r="U84" s="11"/>
    </row>
    <row r="85" spans="2:21" s="2" customFormat="1" x14ac:dyDescent="0.2">
      <c r="B85" s="11"/>
      <c r="C85" s="11"/>
      <c r="D85" s="11"/>
      <c r="E85" s="11"/>
      <c r="F85" s="11"/>
      <c r="H85" s="4"/>
      <c r="I85" s="4"/>
      <c r="J85" s="4"/>
      <c r="K85" s="4"/>
      <c r="L85" s="4"/>
      <c r="M85" s="4"/>
      <c r="N85" s="4"/>
      <c r="O85" s="5"/>
      <c r="P85" s="4"/>
      <c r="Q85" s="4"/>
      <c r="R85" s="4"/>
      <c r="S85" s="6"/>
      <c r="T85" s="11"/>
      <c r="U85" s="11"/>
    </row>
    <row r="86" spans="2:21" s="2" customFormat="1" x14ac:dyDescent="0.2">
      <c r="B86" s="11"/>
      <c r="C86" s="11"/>
      <c r="D86" s="11"/>
      <c r="E86" s="11"/>
      <c r="F86" s="11"/>
      <c r="H86" s="4"/>
      <c r="I86" s="4"/>
      <c r="J86" s="4"/>
      <c r="K86" s="4"/>
      <c r="L86" s="4"/>
      <c r="M86" s="4"/>
      <c r="N86" s="4"/>
      <c r="O86" s="5"/>
      <c r="P86" s="4"/>
      <c r="Q86" s="4"/>
      <c r="R86" s="4"/>
      <c r="S86" s="6"/>
      <c r="T86" s="11"/>
      <c r="U86" s="11"/>
    </row>
    <row r="87" spans="2:21" s="2" customFormat="1" x14ac:dyDescent="0.2">
      <c r="B87" s="11"/>
      <c r="C87" s="11"/>
      <c r="D87" s="11"/>
      <c r="E87" s="11"/>
      <c r="F87" s="11"/>
      <c r="H87" s="4"/>
      <c r="I87" s="4"/>
      <c r="J87" s="4"/>
      <c r="K87" s="4"/>
      <c r="L87" s="4"/>
      <c r="M87" s="4"/>
      <c r="N87" s="4"/>
      <c r="O87" s="5"/>
      <c r="P87" s="4"/>
      <c r="Q87" s="4"/>
      <c r="R87" s="4"/>
      <c r="S87" s="6"/>
      <c r="T87" s="11"/>
      <c r="U87" s="11"/>
    </row>
    <row r="88" spans="2:21" s="2" customFormat="1" x14ac:dyDescent="0.2">
      <c r="B88" s="11"/>
      <c r="C88" s="11"/>
      <c r="D88" s="11"/>
      <c r="E88" s="11"/>
      <c r="F88" s="11"/>
      <c r="H88" s="4"/>
      <c r="I88" s="4"/>
      <c r="J88" s="4"/>
      <c r="K88" s="4"/>
      <c r="L88" s="4"/>
      <c r="M88" s="4"/>
      <c r="N88" s="4"/>
      <c r="O88" s="5"/>
      <c r="P88" s="4"/>
      <c r="Q88" s="4"/>
      <c r="R88" s="4"/>
      <c r="S88" s="6"/>
      <c r="T88" s="11"/>
      <c r="U88" s="11"/>
    </row>
    <row r="89" spans="2:21" s="2" customFormat="1" x14ac:dyDescent="0.2">
      <c r="B89" s="11"/>
      <c r="C89" s="11"/>
      <c r="D89" s="11"/>
      <c r="E89" s="11"/>
      <c r="F89" s="11"/>
      <c r="H89" s="4"/>
      <c r="I89" s="4"/>
      <c r="J89" s="4"/>
      <c r="K89" s="4"/>
      <c r="L89" s="4"/>
      <c r="M89" s="4"/>
      <c r="N89" s="4"/>
      <c r="O89" s="5"/>
      <c r="P89" s="4"/>
      <c r="Q89" s="4"/>
      <c r="R89" s="4"/>
      <c r="S89" s="6"/>
      <c r="T89" s="11"/>
      <c r="U89" s="11"/>
    </row>
    <row r="90" spans="2:21" s="2" customFormat="1" x14ac:dyDescent="0.2">
      <c r="B90" s="11"/>
      <c r="C90" s="11"/>
      <c r="D90" s="11"/>
      <c r="E90" s="11"/>
      <c r="F90" s="11"/>
      <c r="H90" s="4"/>
      <c r="I90" s="4"/>
      <c r="J90" s="4"/>
      <c r="K90" s="4"/>
      <c r="L90" s="4"/>
      <c r="M90" s="4"/>
      <c r="N90" s="4"/>
      <c r="O90" s="5"/>
      <c r="P90" s="4"/>
      <c r="Q90" s="4"/>
      <c r="R90" s="4"/>
      <c r="S90" s="6"/>
      <c r="T90" s="11"/>
      <c r="U90" s="11"/>
    </row>
    <row r="91" spans="2:21" s="2" customFormat="1" x14ac:dyDescent="0.2">
      <c r="B91" s="11"/>
      <c r="C91" s="11"/>
      <c r="D91" s="11"/>
      <c r="E91" s="11"/>
      <c r="F91" s="11"/>
      <c r="H91" s="4"/>
      <c r="I91" s="4"/>
      <c r="J91" s="4"/>
      <c r="K91" s="4"/>
      <c r="L91" s="4"/>
      <c r="M91" s="4"/>
      <c r="N91" s="4"/>
      <c r="O91" s="5"/>
      <c r="P91" s="4"/>
      <c r="Q91" s="4"/>
      <c r="R91" s="4"/>
      <c r="S91" s="6"/>
      <c r="T91" s="11"/>
      <c r="U91" s="11"/>
    </row>
    <row r="92" spans="2:21" s="2" customFormat="1" x14ac:dyDescent="0.2">
      <c r="B92" s="11"/>
      <c r="C92" s="11"/>
      <c r="D92" s="11"/>
      <c r="E92" s="11"/>
      <c r="F92" s="11"/>
      <c r="H92" s="4"/>
      <c r="I92" s="4"/>
      <c r="J92" s="4"/>
      <c r="K92" s="4"/>
      <c r="L92" s="4"/>
      <c r="M92" s="4"/>
      <c r="N92" s="4"/>
      <c r="O92" s="5"/>
      <c r="P92" s="4"/>
      <c r="Q92" s="4"/>
      <c r="R92" s="4"/>
      <c r="S92" s="6"/>
      <c r="T92" s="11"/>
      <c r="U92" s="11"/>
    </row>
    <row r="93" spans="2:21" s="2" customFormat="1" x14ac:dyDescent="0.2">
      <c r="B93" s="11"/>
      <c r="C93" s="11"/>
      <c r="D93" s="11"/>
      <c r="E93" s="11"/>
      <c r="F93" s="11"/>
      <c r="H93" s="4"/>
      <c r="I93" s="4"/>
      <c r="J93" s="4"/>
      <c r="K93" s="4"/>
      <c r="L93" s="4"/>
      <c r="M93" s="4"/>
      <c r="N93" s="4"/>
      <c r="O93" s="5"/>
      <c r="P93" s="4"/>
      <c r="Q93" s="4"/>
      <c r="R93" s="4"/>
      <c r="S93" s="6"/>
      <c r="T93" s="11"/>
      <c r="U93" s="11"/>
    </row>
    <row r="94" spans="2:21" s="2" customFormat="1" x14ac:dyDescent="0.2">
      <c r="B94" s="11"/>
      <c r="C94" s="11"/>
      <c r="D94" s="11"/>
      <c r="E94" s="11"/>
      <c r="F94" s="11"/>
      <c r="H94" s="4"/>
      <c r="I94" s="4"/>
      <c r="J94" s="4"/>
      <c r="K94" s="4"/>
      <c r="L94" s="4"/>
      <c r="M94" s="4"/>
      <c r="N94" s="4"/>
      <c r="O94" s="5"/>
      <c r="P94" s="4"/>
      <c r="Q94" s="4"/>
      <c r="R94" s="4"/>
      <c r="S94" s="6"/>
      <c r="T94" s="11"/>
      <c r="U94" s="11"/>
    </row>
    <row r="95" spans="2:21" s="2" customFormat="1" x14ac:dyDescent="0.2">
      <c r="B95" s="11"/>
      <c r="C95" s="11"/>
      <c r="D95" s="11"/>
      <c r="E95" s="11"/>
      <c r="F95" s="11"/>
      <c r="H95" s="4"/>
      <c r="I95" s="4"/>
      <c r="J95" s="4"/>
      <c r="K95" s="4"/>
      <c r="L95" s="4"/>
      <c r="M95" s="4"/>
      <c r="N95" s="4"/>
      <c r="O95" s="5"/>
      <c r="P95" s="4"/>
      <c r="Q95" s="4"/>
      <c r="R95" s="4"/>
      <c r="S95" s="6"/>
      <c r="T95" s="11"/>
      <c r="U95" s="11"/>
    </row>
    <row r="96" spans="2:21" s="2" customFormat="1" x14ac:dyDescent="0.2">
      <c r="B96" s="11"/>
      <c r="C96" s="11"/>
      <c r="D96" s="11"/>
      <c r="E96" s="11"/>
      <c r="F96" s="11"/>
      <c r="H96" s="4"/>
      <c r="I96" s="4"/>
      <c r="J96" s="4"/>
      <c r="K96" s="4"/>
      <c r="L96" s="4"/>
      <c r="M96" s="4"/>
      <c r="N96" s="4"/>
      <c r="O96" s="5"/>
      <c r="P96" s="4"/>
      <c r="Q96" s="4"/>
      <c r="R96" s="4"/>
      <c r="S96" s="6"/>
      <c r="T96" s="11"/>
      <c r="U96" s="11"/>
    </row>
    <row r="97" spans="2:21" s="2" customFormat="1" x14ac:dyDescent="0.2">
      <c r="B97" s="11"/>
      <c r="C97" s="11"/>
      <c r="D97" s="11"/>
      <c r="E97" s="11"/>
      <c r="F97" s="11"/>
      <c r="H97" s="4"/>
      <c r="I97" s="4"/>
      <c r="J97" s="4"/>
      <c r="K97" s="4"/>
      <c r="L97" s="4"/>
      <c r="M97" s="4"/>
      <c r="N97" s="4"/>
      <c r="O97" s="5"/>
      <c r="P97" s="4"/>
      <c r="Q97" s="4"/>
      <c r="R97" s="4"/>
      <c r="S97" s="6"/>
      <c r="T97" s="11"/>
      <c r="U97" s="11"/>
    </row>
    <row r="98" spans="2:21" s="2" customFormat="1" x14ac:dyDescent="0.2">
      <c r="B98" s="11"/>
      <c r="C98" s="11"/>
      <c r="D98" s="11"/>
      <c r="E98" s="11"/>
      <c r="F98" s="11"/>
      <c r="H98" s="4"/>
      <c r="I98" s="4"/>
      <c r="J98" s="4"/>
      <c r="K98" s="4"/>
      <c r="L98" s="4"/>
      <c r="M98" s="4"/>
      <c r="N98" s="4"/>
      <c r="O98" s="5"/>
      <c r="P98" s="4"/>
      <c r="Q98" s="4"/>
      <c r="R98" s="4"/>
      <c r="S98" s="6"/>
      <c r="T98" s="11"/>
      <c r="U98" s="11"/>
    </row>
    <row r="99" spans="2:21" s="2" customFormat="1" x14ac:dyDescent="0.2">
      <c r="B99" s="11"/>
      <c r="C99" s="11"/>
      <c r="D99" s="11"/>
      <c r="E99" s="11"/>
      <c r="F99" s="11"/>
      <c r="H99" s="4"/>
      <c r="I99" s="4"/>
      <c r="J99" s="4"/>
      <c r="K99" s="4"/>
      <c r="L99" s="4"/>
      <c r="M99" s="4"/>
      <c r="N99" s="4"/>
      <c r="O99" s="5"/>
      <c r="P99" s="4"/>
      <c r="Q99" s="4"/>
      <c r="R99" s="4"/>
      <c r="S99" s="6"/>
      <c r="T99" s="11"/>
      <c r="U99" s="11"/>
    </row>
    <row r="100" spans="2:21" s="2" customFormat="1" x14ac:dyDescent="0.2">
      <c r="B100" s="11"/>
      <c r="C100" s="11"/>
      <c r="D100" s="11"/>
      <c r="E100" s="11"/>
      <c r="F100" s="11"/>
      <c r="H100" s="4"/>
      <c r="I100" s="4"/>
      <c r="J100" s="4"/>
      <c r="K100" s="4"/>
      <c r="L100" s="4"/>
      <c r="M100" s="4"/>
      <c r="N100" s="4"/>
      <c r="O100" s="5"/>
      <c r="P100" s="4"/>
      <c r="Q100" s="4"/>
      <c r="R100" s="4"/>
      <c r="S100" s="6"/>
      <c r="T100" s="11"/>
      <c r="U100" s="11"/>
    </row>
    <row r="101" spans="2:21" s="2" customFormat="1" x14ac:dyDescent="0.2">
      <c r="B101" s="11"/>
      <c r="C101" s="11"/>
      <c r="D101" s="11"/>
      <c r="E101" s="11"/>
      <c r="F101" s="11"/>
      <c r="H101" s="4"/>
      <c r="I101" s="4"/>
      <c r="J101" s="4"/>
      <c r="K101" s="4"/>
      <c r="L101" s="4"/>
      <c r="M101" s="4"/>
      <c r="N101" s="4"/>
      <c r="O101" s="5"/>
      <c r="P101" s="4"/>
      <c r="Q101" s="4"/>
      <c r="R101" s="4"/>
      <c r="S101" s="6"/>
      <c r="T101" s="11"/>
      <c r="U101" s="11"/>
    </row>
    <row r="102" spans="2:21" s="2" customFormat="1" x14ac:dyDescent="0.2">
      <c r="B102" s="11"/>
      <c r="C102" s="11"/>
      <c r="D102" s="11"/>
      <c r="E102" s="11"/>
      <c r="F102" s="11"/>
      <c r="H102" s="4"/>
      <c r="I102" s="4"/>
      <c r="J102" s="4"/>
      <c r="K102" s="4"/>
      <c r="L102" s="4"/>
      <c r="M102" s="4"/>
      <c r="N102" s="4"/>
      <c r="O102" s="5"/>
      <c r="P102" s="4"/>
      <c r="Q102" s="4"/>
      <c r="R102" s="4"/>
      <c r="S102" s="6"/>
      <c r="T102" s="11"/>
      <c r="U102" s="11"/>
    </row>
    <row r="103" spans="2:21" s="2" customFormat="1" x14ac:dyDescent="0.2">
      <c r="B103" s="11"/>
      <c r="C103" s="11"/>
      <c r="D103" s="11"/>
      <c r="E103" s="11"/>
      <c r="F103" s="11"/>
      <c r="H103" s="4"/>
      <c r="I103" s="4"/>
      <c r="J103" s="4"/>
      <c r="K103" s="4"/>
      <c r="L103" s="4"/>
      <c r="M103" s="4"/>
      <c r="N103" s="4"/>
      <c r="O103" s="5"/>
      <c r="P103" s="4"/>
      <c r="Q103" s="4"/>
      <c r="R103" s="4"/>
      <c r="S103" s="6"/>
      <c r="T103" s="11"/>
      <c r="U103" s="11"/>
    </row>
    <row r="104" spans="2:21" s="2" customFormat="1" x14ac:dyDescent="0.2">
      <c r="B104" s="11"/>
      <c r="C104" s="11"/>
      <c r="D104" s="11"/>
      <c r="E104" s="11"/>
      <c r="F104" s="11"/>
      <c r="H104" s="4"/>
      <c r="I104" s="4"/>
      <c r="J104" s="4"/>
      <c r="K104" s="4"/>
      <c r="L104" s="4"/>
      <c r="M104" s="4"/>
      <c r="N104" s="4"/>
      <c r="O104" s="5"/>
      <c r="P104" s="4"/>
      <c r="Q104" s="4"/>
      <c r="R104" s="4"/>
      <c r="S104" s="6"/>
      <c r="T104" s="11"/>
      <c r="U104" s="11"/>
    </row>
    <row r="105" spans="2:21" s="2" customFormat="1" x14ac:dyDescent="0.2">
      <c r="B105" s="11"/>
      <c r="C105" s="11"/>
      <c r="D105" s="11"/>
      <c r="E105" s="11"/>
      <c r="F105" s="11"/>
      <c r="H105" s="4"/>
      <c r="I105" s="4"/>
      <c r="J105" s="4"/>
      <c r="K105" s="4"/>
      <c r="L105" s="4"/>
      <c r="M105" s="4"/>
      <c r="N105" s="4"/>
      <c r="O105" s="5"/>
      <c r="P105" s="4"/>
      <c r="Q105" s="4"/>
      <c r="R105" s="4"/>
      <c r="S105" s="6"/>
      <c r="T105" s="11"/>
      <c r="U105" s="11"/>
    </row>
    <row r="106" spans="2:21" s="2" customFormat="1" x14ac:dyDescent="0.2">
      <c r="B106" s="11"/>
      <c r="C106" s="11"/>
      <c r="D106" s="11"/>
      <c r="E106" s="11"/>
      <c r="F106" s="11"/>
      <c r="H106" s="4"/>
      <c r="I106" s="4"/>
      <c r="J106" s="4"/>
      <c r="K106" s="4"/>
      <c r="L106" s="4"/>
      <c r="M106" s="4"/>
      <c r="N106" s="4"/>
      <c r="O106" s="5"/>
      <c r="P106" s="4"/>
      <c r="Q106" s="4"/>
      <c r="R106" s="4"/>
      <c r="S106" s="6"/>
      <c r="T106" s="11"/>
      <c r="U106" s="11"/>
    </row>
    <row r="107" spans="2:21" s="2" customFormat="1" x14ac:dyDescent="0.2">
      <c r="B107" s="11"/>
      <c r="C107" s="11"/>
      <c r="D107" s="11"/>
      <c r="E107" s="11"/>
      <c r="F107" s="11"/>
      <c r="H107" s="4"/>
      <c r="I107" s="4"/>
      <c r="J107" s="4"/>
      <c r="K107" s="4"/>
      <c r="L107" s="4"/>
      <c r="M107" s="4"/>
      <c r="N107" s="4"/>
      <c r="O107" s="5"/>
      <c r="P107" s="4"/>
      <c r="Q107" s="4"/>
      <c r="R107" s="4"/>
      <c r="S107" s="6"/>
      <c r="T107" s="11"/>
      <c r="U107" s="11"/>
    </row>
    <row r="108" spans="2:21" s="2" customFormat="1" x14ac:dyDescent="0.2">
      <c r="B108" s="11"/>
      <c r="C108" s="11"/>
      <c r="D108" s="11"/>
      <c r="E108" s="11"/>
      <c r="F108" s="11"/>
      <c r="H108" s="4"/>
      <c r="I108" s="4"/>
      <c r="J108" s="4"/>
      <c r="K108" s="4"/>
      <c r="L108" s="4"/>
      <c r="M108" s="4"/>
      <c r="N108" s="4"/>
      <c r="O108" s="5"/>
      <c r="P108" s="4"/>
      <c r="Q108" s="4"/>
      <c r="R108" s="4"/>
      <c r="S108" s="6"/>
      <c r="T108" s="11"/>
      <c r="U108" s="11"/>
    </row>
    <row r="109" spans="2:21" s="2" customFormat="1" x14ac:dyDescent="0.2">
      <c r="B109" s="11"/>
      <c r="C109" s="11"/>
      <c r="D109" s="11"/>
      <c r="E109" s="11"/>
      <c r="F109" s="11"/>
      <c r="H109" s="4"/>
      <c r="I109" s="4"/>
      <c r="J109" s="4"/>
      <c r="K109" s="4"/>
      <c r="L109" s="4"/>
      <c r="M109" s="4"/>
      <c r="N109" s="4"/>
      <c r="O109" s="5"/>
      <c r="P109" s="4"/>
      <c r="Q109" s="4"/>
      <c r="R109" s="4"/>
      <c r="S109" s="6"/>
      <c r="T109" s="11"/>
      <c r="U109" s="11"/>
    </row>
    <row r="110" spans="2:21" s="2" customFormat="1" x14ac:dyDescent="0.2">
      <c r="B110" s="11"/>
      <c r="C110" s="11"/>
      <c r="D110" s="11"/>
      <c r="E110" s="11"/>
      <c r="F110" s="11"/>
      <c r="H110" s="4"/>
      <c r="I110" s="4"/>
      <c r="J110" s="4"/>
      <c r="K110" s="4"/>
      <c r="L110" s="4"/>
      <c r="M110" s="4"/>
      <c r="N110" s="4"/>
      <c r="O110" s="5"/>
      <c r="P110" s="4"/>
      <c r="Q110" s="4"/>
      <c r="R110" s="4"/>
      <c r="S110" s="6"/>
      <c r="T110" s="11"/>
      <c r="U110" s="11"/>
    </row>
    <row r="111" spans="2:21" s="2" customFormat="1" x14ac:dyDescent="0.2">
      <c r="B111" s="11"/>
      <c r="C111" s="11"/>
      <c r="D111" s="11"/>
      <c r="E111" s="11"/>
      <c r="F111" s="11"/>
      <c r="H111" s="4"/>
      <c r="I111" s="4"/>
      <c r="J111" s="4"/>
      <c r="K111" s="4"/>
      <c r="L111" s="4"/>
      <c r="M111" s="4"/>
      <c r="N111" s="4"/>
      <c r="O111" s="5"/>
      <c r="P111" s="4"/>
      <c r="Q111" s="4"/>
      <c r="R111" s="4"/>
      <c r="S111" s="6"/>
      <c r="T111" s="11"/>
      <c r="U111" s="11"/>
    </row>
    <row r="112" spans="2:21" s="2" customFormat="1" x14ac:dyDescent="0.2">
      <c r="B112" s="11"/>
      <c r="C112" s="11"/>
      <c r="D112" s="11"/>
      <c r="E112" s="11"/>
      <c r="F112" s="11"/>
      <c r="H112" s="4"/>
      <c r="I112" s="4"/>
      <c r="J112" s="4"/>
      <c r="K112" s="4"/>
      <c r="L112" s="4"/>
      <c r="M112" s="4"/>
      <c r="N112" s="4"/>
      <c r="O112" s="5"/>
      <c r="P112" s="4"/>
      <c r="Q112" s="4"/>
      <c r="R112" s="4"/>
      <c r="S112" s="6"/>
      <c r="T112" s="11"/>
      <c r="U112" s="11"/>
    </row>
    <row r="113" spans="2:21" s="2" customFormat="1" x14ac:dyDescent="0.2">
      <c r="B113" s="11"/>
      <c r="C113" s="11"/>
      <c r="D113" s="11"/>
      <c r="E113" s="11"/>
      <c r="F113" s="11"/>
      <c r="H113" s="4"/>
      <c r="I113" s="4"/>
      <c r="J113" s="4"/>
      <c r="K113" s="4"/>
      <c r="L113" s="4"/>
      <c r="M113" s="4"/>
      <c r="N113" s="4"/>
      <c r="O113" s="5"/>
      <c r="P113" s="4"/>
      <c r="Q113" s="4"/>
      <c r="R113" s="4"/>
      <c r="S113" s="6"/>
      <c r="T113" s="11"/>
      <c r="U113" s="11"/>
    </row>
    <row r="114" spans="2:21" s="2" customFormat="1" x14ac:dyDescent="0.2">
      <c r="B114" s="11"/>
      <c r="C114" s="11"/>
      <c r="D114" s="11"/>
      <c r="E114" s="11"/>
      <c r="F114" s="11"/>
      <c r="H114" s="4"/>
      <c r="I114" s="4"/>
      <c r="J114" s="4"/>
      <c r="K114" s="4"/>
      <c r="L114" s="4"/>
      <c r="M114" s="4"/>
      <c r="N114" s="4"/>
      <c r="O114" s="5"/>
      <c r="P114" s="4"/>
      <c r="Q114" s="4"/>
      <c r="R114" s="4"/>
      <c r="S114" s="6"/>
      <c r="T114" s="11"/>
      <c r="U114" s="11"/>
    </row>
    <row r="115" spans="2:21" s="2" customFormat="1" x14ac:dyDescent="0.2">
      <c r="B115" s="11"/>
      <c r="C115" s="11"/>
      <c r="D115" s="11"/>
      <c r="E115" s="11"/>
      <c r="F115" s="11"/>
      <c r="H115" s="4"/>
      <c r="I115" s="4"/>
      <c r="J115" s="4"/>
      <c r="K115" s="4"/>
      <c r="L115" s="4"/>
      <c r="M115" s="4"/>
      <c r="N115" s="4"/>
      <c r="O115" s="5"/>
      <c r="P115" s="4"/>
      <c r="Q115" s="4"/>
      <c r="R115" s="4"/>
      <c r="S115" s="6"/>
      <c r="T115" s="11"/>
      <c r="U115" s="11"/>
    </row>
    <row r="116" spans="2:21" s="2" customFormat="1" x14ac:dyDescent="0.2">
      <c r="B116" s="11"/>
      <c r="C116" s="11"/>
      <c r="D116" s="11"/>
      <c r="E116" s="11"/>
      <c r="F116" s="11"/>
      <c r="H116" s="4"/>
      <c r="I116" s="4"/>
      <c r="J116" s="4"/>
      <c r="K116" s="4"/>
      <c r="L116" s="4"/>
      <c r="M116" s="4"/>
      <c r="N116" s="4"/>
      <c r="O116" s="5"/>
      <c r="P116" s="4"/>
      <c r="Q116" s="4"/>
      <c r="R116" s="4"/>
      <c r="S116" s="6"/>
      <c r="T116" s="11"/>
      <c r="U116" s="11"/>
    </row>
    <row r="117" spans="2:21" s="2" customFormat="1" x14ac:dyDescent="0.2">
      <c r="B117" s="11"/>
      <c r="C117" s="11"/>
      <c r="D117" s="11"/>
      <c r="E117" s="11"/>
      <c r="F117" s="11"/>
      <c r="H117" s="4"/>
      <c r="I117" s="4"/>
      <c r="J117" s="4"/>
      <c r="K117" s="4"/>
      <c r="L117" s="4"/>
      <c r="M117" s="4"/>
      <c r="N117" s="4"/>
      <c r="O117" s="5"/>
      <c r="P117" s="4"/>
      <c r="Q117" s="4"/>
      <c r="R117" s="4"/>
      <c r="S117" s="6"/>
      <c r="T117" s="11"/>
      <c r="U117" s="11"/>
    </row>
    <row r="118" spans="2:21" s="2" customFormat="1" x14ac:dyDescent="0.2">
      <c r="B118" s="11"/>
      <c r="C118" s="11"/>
      <c r="D118" s="11"/>
      <c r="E118" s="11"/>
      <c r="F118" s="11"/>
      <c r="H118" s="4"/>
      <c r="I118" s="4"/>
      <c r="J118" s="4"/>
      <c r="K118" s="4"/>
      <c r="L118" s="4"/>
      <c r="M118" s="4"/>
      <c r="N118" s="4"/>
      <c r="O118" s="5"/>
      <c r="P118" s="4"/>
      <c r="Q118" s="4"/>
      <c r="R118" s="4"/>
      <c r="S118" s="6"/>
      <c r="T118" s="11"/>
      <c r="U118" s="11"/>
    </row>
    <row r="119" spans="2:21" s="2" customFormat="1" x14ac:dyDescent="0.2">
      <c r="B119" s="11"/>
      <c r="C119" s="11"/>
      <c r="D119" s="11"/>
      <c r="E119" s="11"/>
      <c r="F119" s="11"/>
      <c r="H119" s="4"/>
      <c r="I119" s="4"/>
      <c r="J119" s="4"/>
      <c r="K119" s="4"/>
      <c r="L119" s="4"/>
      <c r="M119" s="4"/>
      <c r="N119" s="4"/>
      <c r="O119" s="5"/>
      <c r="P119" s="4"/>
      <c r="Q119" s="4"/>
      <c r="R119" s="4"/>
      <c r="S119" s="6"/>
      <c r="T119" s="11"/>
      <c r="U119" s="11"/>
    </row>
    <row r="120" spans="2:21" s="2" customFormat="1" x14ac:dyDescent="0.2">
      <c r="B120" s="11"/>
      <c r="C120" s="11"/>
      <c r="D120" s="11"/>
      <c r="E120" s="11"/>
      <c r="F120" s="11"/>
      <c r="H120" s="4"/>
      <c r="I120" s="4"/>
      <c r="J120" s="4"/>
      <c r="K120" s="4"/>
      <c r="L120" s="4"/>
      <c r="M120" s="4"/>
      <c r="N120" s="4"/>
      <c r="O120" s="5"/>
      <c r="P120" s="4"/>
      <c r="Q120" s="4"/>
      <c r="R120" s="4"/>
      <c r="S120" s="6"/>
      <c r="T120" s="11"/>
      <c r="U120" s="11"/>
    </row>
    <row r="121" spans="2:21" s="2" customFormat="1" x14ac:dyDescent="0.2">
      <c r="B121" s="11"/>
      <c r="C121" s="11"/>
      <c r="D121" s="11"/>
      <c r="E121" s="11"/>
      <c r="F121" s="11"/>
      <c r="H121" s="4"/>
      <c r="I121" s="4"/>
      <c r="J121" s="4"/>
      <c r="K121" s="4"/>
      <c r="L121" s="4"/>
      <c r="M121" s="4"/>
      <c r="N121" s="4"/>
      <c r="O121" s="5"/>
      <c r="P121" s="4"/>
      <c r="Q121" s="4"/>
      <c r="R121" s="4"/>
      <c r="S121" s="6"/>
      <c r="T121" s="11"/>
      <c r="U121" s="11"/>
    </row>
    <row r="122" spans="2:21" s="2" customFormat="1" x14ac:dyDescent="0.2">
      <c r="B122" s="11"/>
      <c r="C122" s="11"/>
      <c r="D122" s="11"/>
      <c r="E122" s="11"/>
      <c r="F122" s="11"/>
      <c r="H122" s="4"/>
      <c r="I122" s="4"/>
      <c r="J122" s="4"/>
      <c r="K122" s="4"/>
      <c r="L122" s="4"/>
      <c r="M122" s="4"/>
      <c r="N122" s="4"/>
      <c r="O122" s="5"/>
      <c r="P122" s="4"/>
      <c r="Q122" s="4"/>
      <c r="R122" s="4"/>
      <c r="S122" s="6"/>
      <c r="T122" s="11"/>
      <c r="U122" s="11"/>
    </row>
    <row r="123" spans="2:21" s="2" customFormat="1" x14ac:dyDescent="0.2">
      <c r="B123" s="11"/>
      <c r="C123" s="11"/>
      <c r="D123" s="11"/>
      <c r="E123" s="11"/>
      <c r="F123" s="11"/>
      <c r="H123" s="4"/>
      <c r="I123" s="4"/>
      <c r="J123" s="4"/>
      <c r="K123" s="4"/>
      <c r="L123" s="4"/>
      <c r="M123" s="4"/>
      <c r="N123" s="4"/>
      <c r="O123" s="5"/>
      <c r="P123" s="4"/>
      <c r="Q123" s="4"/>
      <c r="R123" s="4"/>
      <c r="S123" s="6"/>
      <c r="T123" s="11"/>
      <c r="U123" s="11"/>
    </row>
    <row r="124" spans="2:21" s="2" customFormat="1" x14ac:dyDescent="0.2">
      <c r="B124" s="11"/>
      <c r="C124" s="11"/>
      <c r="D124" s="11"/>
      <c r="E124" s="11"/>
      <c r="F124" s="11"/>
      <c r="H124" s="4"/>
      <c r="I124" s="4"/>
      <c r="J124" s="4"/>
      <c r="K124" s="4"/>
      <c r="L124" s="4"/>
      <c r="M124" s="4"/>
      <c r="N124" s="4"/>
      <c r="O124" s="5"/>
      <c r="P124" s="4"/>
      <c r="Q124" s="4"/>
      <c r="R124" s="4"/>
      <c r="S124" s="6"/>
      <c r="T124" s="11"/>
      <c r="U124" s="11"/>
    </row>
    <row r="125" spans="2:21" s="2" customFormat="1" x14ac:dyDescent="0.2">
      <c r="B125" s="11"/>
      <c r="C125" s="11"/>
      <c r="D125" s="11"/>
      <c r="E125" s="11"/>
      <c r="F125" s="11"/>
      <c r="H125" s="4"/>
      <c r="I125" s="4"/>
      <c r="J125" s="4"/>
      <c r="K125" s="4"/>
      <c r="L125" s="4"/>
      <c r="M125" s="4"/>
      <c r="N125" s="4"/>
      <c r="O125" s="5"/>
      <c r="P125" s="4"/>
      <c r="Q125" s="4"/>
      <c r="R125" s="4"/>
      <c r="S125" s="6"/>
      <c r="T125" s="11"/>
      <c r="U125" s="11"/>
    </row>
    <row r="126" spans="2:21" s="2" customFormat="1" x14ac:dyDescent="0.2">
      <c r="B126" s="11"/>
      <c r="C126" s="11"/>
      <c r="D126" s="11"/>
      <c r="E126" s="11"/>
      <c r="F126" s="11"/>
      <c r="H126" s="4"/>
      <c r="I126" s="4"/>
      <c r="J126" s="4"/>
      <c r="K126" s="4"/>
      <c r="L126" s="4"/>
      <c r="M126" s="4"/>
      <c r="N126" s="4"/>
      <c r="O126" s="5"/>
      <c r="P126" s="4"/>
      <c r="Q126" s="4"/>
      <c r="R126" s="4"/>
      <c r="S126" s="6"/>
      <c r="T126" s="11"/>
      <c r="U126" s="11"/>
    </row>
    <row r="127" spans="2:21" s="2" customFormat="1" x14ac:dyDescent="0.2">
      <c r="B127" s="11"/>
      <c r="C127" s="11"/>
      <c r="D127" s="11"/>
      <c r="E127" s="11"/>
      <c r="F127" s="11"/>
      <c r="H127" s="4"/>
      <c r="I127" s="4"/>
      <c r="J127" s="4"/>
      <c r="K127" s="4"/>
      <c r="L127" s="4"/>
      <c r="M127" s="4"/>
      <c r="N127" s="4"/>
      <c r="O127" s="5"/>
      <c r="P127" s="4"/>
      <c r="Q127" s="4"/>
      <c r="R127" s="4"/>
      <c r="S127" s="6"/>
      <c r="T127" s="11"/>
      <c r="U127" s="11"/>
    </row>
    <row r="128" spans="2:21" s="2" customFormat="1" x14ac:dyDescent="0.2">
      <c r="B128" s="11"/>
      <c r="C128" s="11"/>
      <c r="D128" s="11"/>
      <c r="E128" s="11"/>
      <c r="F128" s="11"/>
      <c r="H128" s="4"/>
      <c r="I128" s="4"/>
      <c r="J128" s="4"/>
      <c r="K128" s="4"/>
      <c r="L128" s="4"/>
      <c r="M128" s="4"/>
      <c r="N128" s="4"/>
      <c r="O128" s="5"/>
      <c r="P128" s="4"/>
      <c r="Q128" s="4"/>
      <c r="R128" s="4"/>
      <c r="S128" s="6"/>
      <c r="T128" s="11"/>
      <c r="U128" s="11"/>
    </row>
    <row r="129" spans="2:21" s="2" customFormat="1" x14ac:dyDescent="0.2">
      <c r="B129" s="11"/>
      <c r="C129" s="11"/>
      <c r="D129" s="11"/>
      <c r="E129" s="11"/>
      <c r="F129" s="11"/>
      <c r="H129" s="4"/>
      <c r="I129" s="4"/>
      <c r="J129" s="4"/>
      <c r="K129" s="4"/>
      <c r="L129" s="4"/>
      <c r="M129" s="4"/>
      <c r="N129" s="4"/>
      <c r="O129" s="5"/>
      <c r="P129" s="4"/>
      <c r="Q129" s="4"/>
      <c r="R129" s="4"/>
      <c r="S129" s="6"/>
      <c r="T129" s="11"/>
      <c r="U129" s="11"/>
    </row>
    <row r="130" spans="2:21" s="2" customFormat="1" x14ac:dyDescent="0.2">
      <c r="B130" s="11"/>
      <c r="C130" s="11"/>
      <c r="D130" s="11"/>
      <c r="E130" s="11"/>
      <c r="F130" s="11"/>
      <c r="H130" s="4"/>
      <c r="I130" s="4"/>
      <c r="J130" s="4"/>
      <c r="K130" s="4"/>
      <c r="L130" s="4"/>
      <c r="M130" s="4"/>
      <c r="N130" s="4"/>
      <c r="O130" s="5"/>
      <c r="P130" s="4"/>
      <c r="Q130" s="4"/>
      <c r="R130" s="4"/>
      <c r="S130" s="6"/>
      <c r="T130" s="11"/>
      <c r="U130" s="11"/>
    </row>
    <row r="131" spans="2:21" s="2" customFormat="1" x14ac:dyDescent="0.2">
      <c r="B131" s="11"/>
      <c r="C131" s="11"/>
      <c r="D131" s="11"/>
      <c r="E131" s="11"/>
      <c r="F131" s="11"/>
      <c r="H131" s="4"/>
      <c r="I131" s="4"/>
      <c r="J131" s="4"/>
      <c r="K131" s="4"/>
      <c r="L131" s="4"/>
      <c r="M131" s="4"/>
      <c r="N131" s="4"/>
      <c r="O131" s="5"/>
      <c r="P131" s="4"/>
      <c r="Q131" s="4"/>
      <c r="R131" s="4"/>
      <c r="S131" s="6"/>
      <c r="T131" s="11"/>
      <c r="U131" s="11"/>
    </row>
    <row r="132" spans="2:21" s="2" customFormat="1" x14ac:dyDescent="0.2">
      <c r="B132" s="11"/>
      <c r="C132" s="11"/>
      <c r="D132" s="11"/>
      <c r="E132" s="11"/>
      <c r="F132" s="11"/>
      <c r="H132" s="4"/>
      <c r="I132" s="4"/>
      <c r="J132" s="4"/>
      <c r="K132" s="4"/>
      <c r="L132" s="4"/>
      <c r="M132" s="4"/>
      <c r="N132" s="4"/>
      <c r="O132" s="5"/>
      <c r="P132" s="4"/>
      <c r="Q132" s="4"/>
      <c r="R132" s="4"/>
      <c r="S132" s="6"/>
      <c r="T132" s="11"/>
      <c r="U132" s="11"/>
    </row>
    <row r="133" spans="2:21" s="2" customFormat="1" x14ac:dyDescent="0.2">
      <c r="B133" s="11"/>
      <c r="C133" s="11"/>
      <c r="D133" s="11"/>
      <c r="E133" s="11"/>
      <c r="F133" s="11"/>
      <c r="H133" s="4"/>
      <c r="I133" s="4"/>
      <c r="J133" s="4"/>
      <c r="K133" s="4"/>
      <c r="L133" s="4"/>
      <c r="M133" s="4"/>
      <c r="N133" s="4"/>
      <c r="O133" s="5"/>
      <c r="P133" s="4"/>
      <c r="Q133" s="4"/>
      <c r="R133" s="4"/>
      <c r="S133" s="6"/>
      <c r="T133" s="11"/>
      <c r="U133" s="11"/>
    </row>
    <row r="134" spans="2:21" s="2" customFormat="1" x14ac:dyDescent="0.2">
      <c r="B134" s="11"/>
      <c r="C134" s="11"/>
      <c r="D134" s="11"/>
      <c r="E134" s="11"/>
      <c r="F134" s="11"/>
      <c r="H134" s="4"/>
      <c r="I134" s="4"/>
      <c r="J134" s="4"/>
      <c r="K134" s="4"/>
      <c r="L134" s="4"/>
      <c r="M134" s="4"/>
      <c r="N134" s="4"/>
      <c r="O134" s="5"/>
      <c r="P134" s="4"/>
      <c r="Q134" s="4"/>
      <c r="R134" s="4"/>
      <c r="S134" s="6"/>
      <c r="T134" s="11"/>
      <c r="U134" s="11"/>
    </row>
    <row r="135" spans="2:21" s="2" customFormat="1" x14ac:dyDescent="0.2">
      <c r="B135" s="11"/>
      <c r="C135" s="11"/>
      <c r="D135" s="11"/>
      <c r="E135" s="11"/>
      <c r="F135" s="11"/>
      <c r="H135" s="4"/>
      <c r="I135" s="4"/>
      <c r="J135" s="4"/>
      <c r="K135" s="4"/>
      <c r="L135" s="4"/>
      <c r="M135" s="4"/>
      <c r="N135" s="4"/>
      <c r="O135" s="5"/>
      <c r="P135" s="4"/>
      <c r="Q135" s="4"/>
      <c r="R135" s="4"/>
      <c r="S135" s="6"/>
      <c r="T135" s="11"/>
      <c r="U135" s="11"/>
    </row>
    <row r="136" spans="2:21" s="2" customFormat="1" x14ac:dyDescent="0.2">
      <c r="B136" s="11"/>
      <c r="C136" s="11"/>
      <c r="D136" s="11"/>
      <c r="E136" s="11"/>
      <c r="F136" s="11"/>
      <c r="H136" s="4"/>
      <c r="I136" s="4"/>
      <c r="J136" s="4"/>
      <c r="K136" s="4"/>
      <c r="L136" s="4"/>
      <c r="M136" s="4"/>
      <c r="N136" s="4"/>
      <c r="O136" s="5"/>
      <c r="P136" s="4"/>
      <c r="Q136" s="4"/>
      <c r="R136" s="4"/>
      <c r="S136" s="6"/>
      <c r="T136" s="11"/>
      <c r="U136" s="11"/>
    </row>
    <row r="137" spans="2:21" s="2" customFormat="1" x14ac:dyDescent="0.2">
      <c r="B137" s="11"/>
      <c r="C137" s="11"/>
      <c r="D137" s="11"/>
      <c r="E137" s="11"/>
      <c r="F137" s="11"/>
      <c r="H137" s="4"/>
      <c r="I137" s="4"/>
      <c r="J137" s="4"/>
      <c r="K137" s="4"/>
      <c r="L137" s="4"/>
      <c r="M137" s="4"/>
      <c r="N137" s="4"/>
      <c r="O137" s="5"/>
      <c r="P137" s="4"/>
      <c r="Q137" s="4"/>
      <c r="R137" s="4"/>
      <c r="S137" s="6"/>
      <c r="T137" s="11"/>
      <c r="U137" s="11"/>
    </row>
    <row r="138" spans="2:21" s="2" customFormat="1" x14ac:dyDescent="0.2">
      <c r="B138" s="11"/>
      <c r="C138" s="11"/>
      <c r="D138" s="11"/>
      <c r="E138" s="11"/>
      <c r="F138" s="11"/>
      <c r="H138" s="4"/>
      <c r="I138" s="4"/>
      <c r="J138" s="4"/>
      <c r="K138" s="4"/>
      <c r="L138" s="4"/>
      <c r="M138" s="4"/>
      <c r="N138" s="4"/>
      <c r="O138" s="5"/>
      <c r="P138" s="4"/>
      <c r="Q138" s="4"/>
      <c r="R138" s="4"/>
      <c r="S138" s="6"/>
      <c r="T138" s="11"/>
      <c r="U138" s="11"/>
    </row>
    <row r="139" spans="2:21" s="2" customFormat="1" x14ac:dyDescent="0.2">
      <c r="B139" s="11"/>
      <c r="C139" s="11"/>
      <c r="D139" s="11"/>
      <c r="E139" s="11"/>
      <c r="F139" s="11"/>
      <c r="H139" s="4"/>
      <c r="I139" s="4"/>
      <c r="J139" s="4"/>
      <c r="K139" s="4"/>
      <c r="L139" s="4"/>
      <c r="M139" s="4"/>
      <c r="N139" s="4"/>
      <c r="O139" s="5"/>
      <c r="P139" s="4"/>
      <c r="Q139" s="4"/>
      <c r="R139" s="4"/>
      <c r="S139" s="6"/>
      <c r="T139" s="11"/>
      <c r="U139" s="11"/>
    </row>
    <row r="140" spans="2:21" s="2" customFormat="1" x14ac:dyDescent="0.2">
      <c r="B140" s="11"/>
      <c r="C140" s="11"/>
      <c r="D140" s="11"/>
      <c r="E140" s="11"/>
      <c r="F140" s="11"/>
      <c r="H140" s="4"/>
      <c r="I140" s="4"/>
      <c r="J140" s="4"/>
      <c r="K140" s="4"/>
      <c r="L140" s="4"/>
      <c r="M140" s="4"/>
      <c r="N140" s="4"/>
      <c r="O140" s="5"/>
      <c r="P140" s="4"/>
      <c r="Q140" s="4"/>
      <c r="R140" s="4"/>
      <c r="S140" s="6"/>
      <c r="T140" s="11"/>
      <c r="U140" s="11"/>
    </row>
    <row r="141" spans="2:21" s="2" customFormat="1" x14ac:dyDescent="0.2">
      <c r="B141" s="11"/>
      <c r="C141" s="11"/>
      <c r="D141" s="11"/>
      <c r="E141" s="11"/>
      <c r="F141" s="11"/>
      <c r="H141" s="4"/>
      <c r="I141" s="4"/>
      <c r="J141" s="4"/>
      <c r="K141" s="4"/>
      <c r="L141" s="4"/>
      <c r="M141" s="4"/>
      <c r="N141" s="4"/>
      <c r="O141" s="5"/>
      <c r="P141" s="4"/>
      <c r="Q141" s="4"/>
      <c r="R141" s="4"/>
      <c r="S141" s="6"/>
      <c r="T141" s="11"/>
      <c r="U141" s="11"/>
    </row>
    <row r="142" spans="2:21" s="2" customFormat="1" x14ac:dyDescent="0.2">
      <c r="B142" s="11"/>
      <c r="C142" s="11"/>
      <c r="D142" s="11"/>
      <c r="E142" s="11"/>
      <c r="F142" s="11"/>
      <c r="H142" s="4"/>
      <c r="I142" s="4"/>
      <c r="J142" s="4"/>
      <c r="K142" s="4"/>
      <c r="L142" s="4"/>
      <c r="M142" s="4"/>
      <c r="N142" s="4"/>
      <c r="O142" s="5"/>
      <c r="P142" s="4"/>
      <c r="Q142" s="4"/>
      <c r="R142" s="4"/>
      <c r="S142" s="6"/>
      <c r="T142" s="11"/>
      <c r="U142" s="11"/>
    </row>
    <row r="143" spans="2:21" s="2" customFormat="1" x14ac:dyDescent="0.2">
      <c r="B143" s="11"/>
      <c r="C143" s="11"/>
      <c r="D143" s="11"/>
      <c r="E143" s="11"/>
      <c r="F143" s="11"/>
      <c r="H143" s="4"/>
      <c r="I143" s="4"/>
      <c r="J143" s="4"/>
      <c r="K143" s="4"/>
      <c r="L143" s="4"/>
      <c r="M143" s="4"/>
      <c r="N143" s="4"/>
      <c r="O143" s="5"/>
      <c r="P143" s="4"/>
      <c r="Q143" s="4"/>
      <c r="R143" s="4"/>
      <c r="S143" s="6"/>
      <c r="T143" s="11"/>
      <c r="U143" s="11"/>
    </row>
    <row r="144" spans="2:21" s="2" customFormat="1" x14ac:dyDescent="0.2">
      <c r="B144" s="11"/>
      <c r="C144" s="11"/>
      <c r="D144" s="11"/>
      <c r="E144" s="11"/>
      <c r="F144" s="11"/>
      <c r="H144" s="4"/>
      <c r="I144" s="4"/>
      <c r="J144" s="4"/>
      <c r="K144" s="4"/>
      <c r="L144" s="4"/>
      <c r="M144" s="4"/>
      <c r="N144" s="4"/>
      <c r="O144" s="5"/>
      <c r="P144" s="4"/>
      <c r="Q144" s="4"/>
      <c r="R144" s="4"/>
      <c r="S144" s="6"/>
      <c r="T144" s="11"/>
      <c r="U144" s="11"/>
    </row>
    <row r="145" spans="2:21" s="2" customFormat="1" x14ac:dyDescent="0.2">
      <c r="B145" s="11"/>
      <c r="C145" s="11"/>
      <c r="D145" s="11"/>
      <c r="E145" s="11"/>
      <c r="F145" s="11"/>
      <c r="H145" s="4"/>
      <c r="I145" s="4"/>
      <c r="J145" s="4"/>
      <c r="K145" s="4"/>
      <c r="L145" s="4"/>
      <c r="M145" s="4"/>
      <c r="N145" s="4"/>
      <c r="O145" s="5"/>
      <c r="P145" s="4"/>
      <c r="Q145" s="4"/>
      <c r="R145" s="4"/>
      <c r="S145" s="6"/>
      <c r="T145" s="11"/>
      <c r="U145" s="11"/>
    </row>
    <row r="146" spans="2:21" s="2" customFormat="1" x14ac:dyDescent="0.2">
      <c r="B146" s="11"/>
      <c r="C146" s="11"/>
      <c r="D146" s="11"/>
      <c r="E146" s="11"/>
      <c r="F146" s="11"/>
      <c r="H146" s="4"/>
      <c r="I146" s="4"/>
      <c r="J146" s="4"/>
      <c r="K146" s="4"/>
      <c r="L146" s="4"/>
      <c r="M146" s="4"/>
      <c r="N146" s="4"/>
      <c r="O146" s="5"/>
      <c r="P146" s="4"/>
      <c r="Q146" s="4"/>
      <c r="R146" s="4"/>
      <c r="S146" s="6"/>
      <c r="T146" s="11"/>
      <c r="U146" s="11"/>
    </row>
    <row r="147" spans="2:21" s="2" customFormat="1" x14ac:dyDescent="0.2">
      <c r="B147" s="11"/>
      <c r="C147" s="11"/>
      <c r="D147" s="11"/>
      <c r="E147" s="11"/>
      <c r="F147" s="11"/>
      <c r="H147" s="4"/>
      <c r="I147" s="4"/>
      <c r="J147" s="4"/>
      <c r="K147" s="4"/>
      <c r="L147" s="4"/>
      <c r="M147" s="4"/>
      <c r="N147" s="4"/>
      <c r="O147" s="5"/>
      <c r="P147" s="4"/>
      <c r="Q147" s="4"/>
      <c r="R147" s="4"/>
      <c r="S147" s="6"/>
      <c r="T147" s="11"/>
      <c r="U147" s="11"/>
    </row>
    <row r="148" spans="2:21" s="2" customFormat="1" x14ac:dyDescent="0.2">
      <c r="B148" s="11"/>
      <c r="C148" s="11"/>
      <c r="D148" s="11"/>
      <c r="E148" s="11"/>
      <c r="F148" s="11"/>
      <c r="H148" s="4"/>
      <c r="I148" s="4"/>
      <c r="J148" s="4"/>
      <c r="K148" s="4"/>
      <c r="L148" s="4"/>
      <c r="M148" s="4"/>
      <c r="N148" s="4"/>
      <c r="O148" s="5"/>
      <c r="P148" s="4"/>
      <c r="Q148" s="4"/>
      <c r="R148" s="4"/>
      <c r="S148" s="6"/>
      <c r="T148" s="11"/>
      <c r="U148" s="11"/>
    </row>
    <row r="149" spans="2:21" s="2" customFormat="1" x14ac:dyDescent="0.2">
      <c r="B149" s="11"/>
      <c r="C149" s="11"/>
      <c r="D149" s="11"/>
      <c r="E149" s="11"/>
      <c r="F149" s="11"/>
      <c r="H149" s="4"/>
      <c r="I149" s="4"/>
      <c r="J149" s="4"/>
      <c r="K149" s="4"/>
      <c r="L149" s="4"/>
      <c r="M149" s="4"/>
      <c r="N149" s="4"/>
      <c r="O149" s="5"/>
      <c r="P149" s="4"/>
      <c r="Q149" s="4"/>
      <c r="R149" s="4"/>
      <c r="S149" s="6"/>
      <c r="T149" s="11"/>
      <c r="U149" s="11"/>
    </row>
    <row r="150" spans="2:21" s="2" customFormat="1" x14ac:dyDescent="0.2">
      <c r="B150" s="11"/>
      <c r="C150" s="11"/>
      <c r="D150" s="11"/>
      <c r="E150" s="11"/>
      <c r="F150" s="11"/>
      <c r="H150" s="4"/>
      <c r="I150" s="4"/>
      <c r="J150" s="4"/>
      <c r="K150" s="4"/>
      <c r="L150" s="4"/>
      <c r="M150" s="4"/>
      <c r="N150" s="4"/>
      <c r="O150" s="5"/>
      <c r="P150" s="4"/>
      <c r="Q150" s="4"/>
      <c r="R150" s="4"/>
      <c r="S150" s="6"/>
      <c r="T150" s="11"/>
      <c r="U150" s="11"/>
    </row>
    <row r="151" spans="2:21" s="2" customFormat="1" x14ac:dyDescent="0.2">
      <c r="B151" s="11"/>
      <c r="C151" s="11"/>
      <c r="D151" s="11"/>
      <c r="E151" s="11"/>
      <c r="F151" s="11"/>
      <c r="H151" s="4"/>
      <c r="I151" s="4"/>
      <c r="J151" s="4"/>
      <c r="K151" s="4"/>
      <c r="L151" s="4"/>
      <c r="M151" s="4"/>
      <c r="N151" s="4"/>
      <c r="O151" s="5"/>
      <c r="P151" s="4"/>
      <c r="Q151" s="4"/>
      <c r="R151" s="4"/>
      <c r="S151" s="6"/>
      <c r="T151" s="11"/>
      <c r="U151" s="11"/>
    </row>
    <row r="152" spans="2:21" s="2" customFormat="1" x14ac:dyDescent="0.2">
      <c r="B152" s="11"/>
      <c r="C152" s="11"/>
      <c r="D152" s="11"/>
      <c r="E152" s="11"/>
      <c r="F152" s="11"/>
      <c r="H152" s="4"/>
      <c r="I152" s="4"/>
      <c r="J152" s="4"/>
      <c r="K152" s="4"/>
      <c r="L152" s="4"/>
      <c r="M152" s="4"/>
      <c r="N152" s="4"/>
      <c r="O152" s="5"/>
      <c r="P152" s="4"/>
      <c r="Q152" s="4"/>
      <c r="R152" s="4"/>
      <c r="S152" s="6"/>
      <c r="T152" s="11"/>
      <c r="U152" s="11"/>
    </row>
    <row r="153" spans="2:21" s="2" customFormat="1" x14ac:dyDescent="0.2">
      <c r="B153" s="11"/>
      <c r="C153" s="11"/>
      <c r="D153" s="11"/>
      <c r="E153" s="11"/>
      <c r="F153" s="11"/>
      <c r="H153" s="4"/>
      <c r="I153" s="4"/>
      <c r="J153" s="4"/>
      <c r="K153" s="4"/>
      <c r="L153" s="4"/>
      <c r="M153" s="4"/>
      <c r="N153" s="4"/>
      <c r="O153" s="5"/>
      <c r="P153" s="4"/>
      <c r="Q153" s="4"/>
      <c r="R153" s="4"/>
      <c r="S153" s="6"/>
      <c r="T153" s="11"/>
      <c r="U153" s="11"/>
    </row>
    <row r="154" spans="2:21" s="2" customFormat="1" x14ac:dyDescent="0.2">
      <c r="B154" s="11"/>
      <c r="C154" s="11"/>
      <c r="D154" s="11"/>
      <c r="E154" s="11"/>
      <c r="F154" s="11"/>
      <c r="H154" s="4"/>
      <c r="I154" s="4"/>
      <c r="J154" s="4"/>
      <c r="K154" s="4"/>
      <c r="L154" s="4"/>
      <c r="M154" s="4"/>
      <c r="N154" s="4"/>
      <c r="O154" s="5"/>
      <c r="P154" s="4"/>
      <c r="Q154" s="4"/>
      <c r="R154" s="4"/>
      <c r="S154" s="6"/>
      <c r="T154" s="11"/>
      <c r="U154" s="11"/>
    </row>
    <row r="155" spans="2:21" s="2" customFormat="1" x14ac:dyDescent="0.2">
      <c r="B155" s="11"/>
      <c r="C155" s="11"/>
      <c r="D155" s="11"/>
      <c r="E155" s="11"/>
      <c r="F155" s="11"/>
      <c r="H155" s="4"/>
      <c r="I155" s="4"/>
      <c r="J155" s="4"/>
      <c r="K155" s="4"/>
      <c r="L155" s="4"/>
      <c r="M155" s="4"/>
      <c r="N155" s="4"/>
      <c r="O155" s="5"/>
      <c r="P155" s="4"/>
      <c r="Q155" s="4"/>
      <c r="R155" s="4"/>
      <c r="S155" s="6"/>
      <c r="T155" s="11"/>
      <c r="U155" s="11"/>
    </row>
    <row r="156" spans="2:21" s="2" customFormat="1" x14ac:dyDescent="0.2">
      <c r="B156" s="11"/>
      <c r="C156" s="11"/>
      <c r="D156" s="11"/>
      <c r="E156" s="11"/>
      <c r="F156" s="11"/>
      <c r="H156" s="4"/>
      <c r="I156" s="4"/>
      <c r="J156" s="4"/>
      <c r="K156" s="4"/>
      <c r="L156" s="4"/>
      <c r="M156" s="4"/>
      <c r="N156" s="4"/>
      <c r="O156" s="5"/>
      <c r="P156" s="4"/>
      <c r="Q156" s="4"/>
      <c r="R156" s="4"/>
      <c r="S156" s="6"/>
      <c r="T156" s="11"/>
      <c r="U156" s="11"/>
    </row>
    <row r="157" spans="2:21" s="2" customFormat="1" x14ac:dyDescent="0.2">
      <c r="B157" s="11"/>
      <c r="C157" s="11"/>
      <c r="D157" s="11"/>
      <c r="E157" s="11"/>
      <c r="F157" s="11"/>
      <c r="H157" s="4"/>
      <c r="I157" s="4"/>
      <c r="J157" s="4"/>
      <c r="K157" s="4"/>
      <c r="L157" s="4"/>
      <c r="M157" s="4"/>
      <c r="N157" s="4"/>
      <c r="O157" s="5"/>
      <c r="P157" s="4"/>
      <c r="Q157" s="4"/>
      <c r="R157" s="4"/>
      <c r="S157" s="6"/>
      <c r="T157" s="11"/>
      <c r="U157" s="11"/>
    </row>
    <row r="158" spans="2:21" s="2" customFormat="1" x14ac:dyDescent="0.2">
      <c r="B158" s="11"/>
      <c r="C158" s="11"/>
      <c r="D158" s="11"/>
      <c r="E158" s="11"/>
      <c r="F158" s="11"/>
      <c r="H158" s="4"/>
      <c r="I158" s="4"/>
      <c r="J158" s="4"/>
      <c r="K158" s="4"/>
      <c r="L158" s="4"/>
      <c r="M158" s="4"/>
      <c r="N158" s="4"/>
      <c r="O158" s="5"/>
      <c r="P158" s="4"/>
      <c r="Q158" s="4"/>
      <c r="R158" s="4"/>
      <c r="S158" s="6"/>
      <c r="T158" s="11"/>
      <c r="U158" s="11"/>
    </row>
    <row r="159" spans="2:21" s="2" customFormat="1" x14ac:dyDescent="0.2">
      <c r="B159" s="11"/>
      <c r="C159" s="11"/>
      <c r="D159" s="11"/>
      <c r="E159" s="11"/>
      <c r="F159" s="11"/>
      <c r="H159" s="4"/>
      <c r="I159" s="4"/>
      <c r="J159" s="4"/>
      <c r="K159" s="4"/>
      <c r="L159" s="4"/>
      <c r="M159" s="4"/>
      <c r="N159" s="4"/>
      <c r="O159" s="5"/>
      <c r="P159" s="4"/>
      <c r="Q159" s="4"/>
      <c r="R159" s="4"/>
      <c r="S159" s="6"/>
      <c r="T159" s="11"/>
      <c r="U159" s="11"/>
    </row>
    <row r="160" spans="2:21" s="2" customFormat="1" x14ac:dyDescent="0.2">
      <c r="B160" s="11"/>
      <c r="C160" s="11"/>
      <c r="D160" s="11"/>
      <c r="E160" s="11"/>
      <c r="F160" s="11"/>
      <c r="H160" s="4"/>
      <c r="I160" s="4"/>
      <c r="J160" s="4"/>
      <c r="K160" s="4"/>
      <c r="L160" s="4"/>
      <c r="M160" s="4"/>
      <c r="N160" s="4"/>
      <c r="O160" s="5"/>
      <c r="P160" s="4"/>
      <c r="Q160" s="4"/>
      <c r="R160" s="4"/>
      <c r="S160" s="6"/>
      <c r="T160" s="11"/>
      <c r="U160" s="11"/>
    </row>
    <row r="161" spans="2:21" s="2" customFormat="1" x14ac:dyDescent="0.2">
      <c r="B161" s="11"/>
      <c r="C161" s="11"/>
      <c r="D161" s="11"/>
      <c r="E161" s="11"/>
      <c r="F161" s="11"/>
      <c r="H161" s="4"/>
      <c r="I161" s="4"/>
      <c r="J161" s="4"/>
      <c r="K161" s="4"/>
      <c r="L161" s="4"/>
      <c r="M161" s="4"/>
      <c r="N161" s="4"/>
      <c r="O161" s="5"/>
      <c r="P161" s="4"/>
      <c r="Q161" s="4"/>
      <c r="R161" s="4"/>
      <c r="S161" s="6"/>
      <c r="T161" s="11"/>
      <c r="U161" s="11"/>
    </row>
    <row r="162" spans="2:21" s="2" customFormat="1" x14ac:dyDescent="0.2">
      <c r="B162" s="11"/>
      <c r="C162" s="11"/>
      <c r="D162" s="11"/>
      <c r="E162" s="11"/>
      <c r="F162" s="11"/>
      <c r="H162" s="4"/>
      <c r="I162" s="4"/>
      <c r="J162" s="4"/>
      <c r="K162" s="4"/>
      <c r="L162" s="4"/>
      <c r="M162" s="4"/>
      <c r="N162" s="4"/>
      <c r="O162" s="5"/>
      <c r="P162" s="4"/>
      <c r="Q162" s="4"/>
      <c r="R162" s="4"/>
      <c r="S162" s="6"/>
      <c r="T162" s="11"/>
      <c r="U162" s="11"/>
    </row>
    <row r="163" spans="2:21" s="2" customFormat="1" x14ac:dyDescent="0.2">
      <c r="B163" s="11"/>
      <c r="C163" s="11"/>
      <c r="D163" s="11"/>
      <c r="E163" s="11"/>
      <c r="F163" s="11"/>
      <c r="H163" s="4"/>
      <c r="I163" s="4"/>
      <c r="J163" s="4"/>
      <c r="K163" s="4"/>
      <c r="L163" s="4"/>
      <c r="M163" s="4"/>
      <c r="N163" s="4"/>
      <c r="O163" s="5"/>
      <c r="P163" s="4"/>
      <c r="Q163" s="4"/>
      <c r="R163" s="4"/>
      <c r="S163" s="6"/>
      <c r="T163" s="11"/>
      <c r="U163" s="11"/>
    </row>
    <row r="164" spans="2:21" s="2" customFormat="1" x14ac:dyDescent="0.2">
      <c r="B164" s="11"/>
      <c r="C164" s="11"/>
      <c r="D164" s="11"/>
      <c r="E164" s="11"/>
      <c r="F164" s="11"/>
      <c r="H164" s="4"/>
      <c r="I164" s="4"/>
      <c r="J164" s="4"/>
      <c r="K164" s="4"/>
      <c r="L164" s="4"/>
      <c r="M164" s="4"/>
      <c r="N164" s="4"/>
      <c r="O164" s="5"/>
      <c r="P164" s="4"/>
      <c r="Q164" s="4"/>
      <c r="R164" s="4"/>
      <c r="S164" s="6"/>
      <c r="T164" s="11"/>
      <c r="U164" s="11"/>
    </row>
    <row r="165" spans="2:21" s="2" customFormat="1" x14ac:dyDescent="0.2">
      <c r="B165" s="11"/>
      <c r="C165" s="11"/>
      <c r="D165" s="11"/>
      <c r="E165" s="11"/>
      <c r="F165" s="11"/>
      <c r="H165" s="4"/>
      <c r="I165" s="4"/>
      <c r="J165" s="4"/>
      <c r="K165" s="4"/>
      <c r="L165" s="4"/>
      <c r="M165" s="4"/>
      <c r="N165" s="4"/>
      <c r="O165" s="5"/>
      <c r="P165" s="4"/>
      <c r="Q165" s="4"/>
      <c r="R165" s="4"/>
      <c r="S165" s="6"/>
      <c r="T165" s="11"/>
      <c r="U165" s="11"/>
    </row>
    <row r="166" spans="2:21" s="2" customFormat="1" x14ac:dyDescent="0.2">
      <c r="B166" s="11"/>
      <c r="C166" s="11"/>
      <c r="D166" s="11"/>
      <c r="E166" s="11"/>
      <c r="F166" s="11"/>
      <c r="H166" s="4"/>
      <c r="I166" s="4"/>
      <c r="J166" s="4"/>
      <c r="K166" s="4"/>
      <c r="L166" s="4"/>
      <c r="M166" s="4"/>
      <c r="N166" s="4"/>
      <c r="O166" s="5"/>
      <c r="P166" s="4"/>
      <c r="Q166" s="4"/>
      <c r="R166" s="4"/>
      <c r="S166" s="6"/>
      <c r="T166" s="11"/>
      <c r="U166" s="11"/>
    </row>
    <row r="167" spans="2:21" s="2" customFormat="1" x14ac:dyDescent="0.2">
      <c r="B167" s="11"/>
      <c r="C167" s="11"/>
      <c r="D167" s="11"/>
      <c r="E167" s="11"/>
      <c r="F167" s="11"/>
      <c r="H167" s="4"/>
      <c r="I167" s="4"/>
      <c r="J167" s="4"/>
      <c r="K167" s="4"/>
      <c r="L167" s="4"/>
      <c r="M167" s="4"/>
      <c r="N167" s="4"/>
      <c r="O167" s="5"/>
      <c r="P167" s="4"/>
      <c r="Q167" s="4"/>
      <c r="R167" s="4"/>
      <c r="S167" s="6"/>
      <c r="T167" s="11"/>
      <c r="U167" s="11"/>
    </row>
    <row r="168" spans="2:21" s="2" customFormat="1" x14ac:dyDescent="0.2">
      <c r="B168" s="11"/>
      <c r="C168" s="11"/>
      <c r="D168" s="11"/>
      <c r="E168" s="11"/>
      <c r="F168" s="11"/>
      <c r="H168" s="4"/>
      <c r="I168" s="4"/>
      <c r="J168" s="4"/>
      <c r="K168" s="4"/>
      <c r="L168" s="4"/>
      <c r="M168" s="4"/>
      <c r="N168" s="4"/>
      <c r="O168" s="5"/>
      <c r="P168" s="4"/>
      <c r="Q168" s="4"/>
      <c r="R168" s="4"/>
      <c r="S168" s="6"/>
      <c r="T168" s="11"/>
      <c r="U168" s="11"/>
    </row>
    <row r="169" spans="2:21" s="2" customFormat="1" x14ac:dyDescent="0.2">
      <c r="B169" s="11"/>
      <c r="C169" s="11"/>
      <c r="D169" s="11"/>
      <c r="E169" s="11"/>
      <c r="F169" s="11"/>
      <c r="H169" s="4"/>
      <c r="I169" s="4"/>
      <c r="J169" s="4"/>
      <c r="K169" s="4"/>
      <c r="L169" s="4"/>
      <c r="M169" s="4"/>
      <c r="N169" s="4"/>
      <c r="O169" s="5"/>
      <c r="P169" s="4"/>
      <c r="Q169" s="4"/>
      <c r="R169" s="4"/>
      <c r="S169" s="6"/>
      <c r="T169" s="11"/>
      <c r="U169" s="11"/>
    </row>
    <row r="170" spans="2:21" s="2" customFormat="1" x14ac:dyDescent="0.2">
      <c r="B170" s="11"/>
      <c r="C170" s="11"/>
      <c r="D170" s="11"/>
      <c r="E170" s="11"/>
      <c r="F170" s="11"/>
      <c r="H170" s="4"/>
      <c r="I170" s="4"/>
      <c r="J170" s="4"/>
      <c r="K170" s="4"/>
      <c r="L170" s="4"/>
      <c r="M170" s="4"/>
      <c r="N170" s="4"/>
      <c r="O170" s="5"/>
      <c r="P170" s="4"/>
      <c r="Q170" s="4"/>
      <c r="R170" s="4"/>
      <c r="S170" s="6"/>
      <c r="T170" s="11"/>
      <c r="U170" s="11"/>
    </row>
    <row r="171" spans="2:21" s="2" customFormat="1" x14ac:dyDescent="0.2">
      <c r="B171" s="11"/>
      <c r="C171" s="11"/>
      <c r="D171" s="11"/>
      <c r="E171" s="11"/>
      <c r="F171" s="11"/>
      <c r="H171" s="4"/>
      <c r="I171" s="4"/>
      <c r="J171" s="4"/>
      <c r="K171" s="4"/>
      <c r="L171" s="4"/>
      <c r="M171" s="4"/>
      <c r="N171" s="4"/>
      <c r="O171" s="5"/>
      <c r="P171" s="4"/>
      <c r="Q171" s="4"/>
      <c r="R171" s="4"/>
      <c r="S171" s="6"/>
      <c r="T171" s="11"/>
      <c r="U171" s="11"/>
    </row>
    <row r="172" spans="2:21" s="2" customFormat="1" x14ac:dyDescent="0.2">
      <c r="B172" s="11"/>
      <c r="C172" s="11"/>
      <c r="D172" s="11"/>
      <c r="E172" s="11"/>
      <c r="F172" s="11"/>
      <c r="H172" s="4"/>
      <c r="I172" s="4"/>
      <c r="J172" s="4"/>
      <c r="K172" s="4"/>
      <c r="L172" s="4"/>
      <c r="M172" s="4"/>
      <c r="N172" s="4"/>
      <c r="O172" s="5"/>
      <c r="P172" s="4"/>
      <c r="Q172" s="4"/>
      <c r="R172" s="4"/>
      <c r="S172" s="6"/>
      <c r="T172" s="11"/>
      <c r="U172" s="11"/>
    </row>
    <row r="173" spans="2:21" s="2" customFormat="1" x14ac:dyDescent="0.2">
      <c r="B173" s="11"/>
      <c r="C173" s="11"/>
      <c r="D173" s="11"/>
      <c r="E173" s="11"/>
      <c r="F173" s="11"/>
      <c r="H173" s="4"/>
      <c r="I173" s="4"/>
      <c r="J173" s="4"/>
      <c r="K173" s="4"/>
      <c r="L173" s="4"/>
      <c r="M173" s="4"/>
      <c r="N173" s="4"/>
      <c r="O173" s="5"/>
      <c r="P173" s="4"/>
      <c r="Q173" s="4"/>
      <c r="R173" s="4"/>
      <c r="S173" s="6"/>
      <c r="T173" s="11"/>
      <c r="U173" s="11"/>
    </row>
    <row r="174" spans="2:21" s="2" customFormat="1" x14ac:dyDescent="0.2">
      <c r="B174" s="11"/>
      <c r="C174" s="11"/>
      <c r="D174" s="11"/>
      <c r="E174" s="11"/>
      <c r="F174" s="11"/>
      <c r="H174" s="4"/>
      <c r="I174" s="4"/>
      <c r="J174" s="4"/>
      <c r="K174" s="4"/>
      <c r="L174" s="4"/>
      <c r="M174" s="4"/>
      <c r="N174" s="4"/>
      <c r="O174" s="5"/>
      <c r="P174" s="4"/>
      <c r="Q174" s="4"/>
      <c r="R174" s="4"/>
      <c r="S174" s="6"/>
      <c r="T174" s="11"/>
      <c r="U174" s="11"/>
    </row>
    <row r="175" spans="2:21" s="2" customFormat="1" x14ac:dyDescent="0.2">
      <c r="B175" s="11"/>
      <c r="C175" s="11"/>
      <c r="D175" s="11"/>
      <c r="E175" s="11"/>
      <c r="F175" s="11"/>
      <c r="H175" s="4"/>
      <c r="I175" s="4"/>
      <c r="J175" s="4"/>
      <c r="K175" s="4"/>
      <c r="L175" s="4"/>
      <c r="M175" s="4"/>
      <c r="N175" s="4"/>
      <c r="O175" s="5"/>
      <c r="P175" s="4"/>
      <c r="Q175" s="4"/>
      <c r="R175" s="4"/>
      <c r="S175" s="6"/>
      <c r="T175" s="11"/>
      <c r="U175" s="11"/>
    </row>
    <row r="176" spans="2:21" s="2" customFormat="1" x14ac:dyDescent="0.2">
      <c r="B176" s="11"/>
      <c r="C176" s="11"/>
      <c r="D176" s="11"/>
      <c r="E176" s="11"/>
      <c r="F176" s="11"/>
      <c r="H176" s="4"/>
      <c r="I176" s="4"/>
      <c r="J176" s="4"/>
      <c r="K176" s="4"/>
      <c r="L176" s="4"/>
      <c r="M176" s="4"/>
      <c r="N176" s="4"/>
      <c r="O176" s="5"/>
      <c r="P176" s="4"/>
      <c r="Q176" s="4"/>
      <c r="R176" s="4"/>
      <c r="S176" s="6"/>
      <c r="T176" s="11"/>
      <c r="U176" s="11"/>
    </row>
    <row r="177" spans="2:21" s="2" customFormat="1" x14ac:dyDescent="0.2">
      <c r="B177" s="11"/>
      <c r="C177" s="11"/>
      <c r="D177" s="11"/>
      <c r="E177" s="11"/>
      <c r="F177" s="11"/>
      <c r="H177" s="4"/>
      <c r="I177" s="4"/>
      <c r="J177" s="4"/>
      <c r="K177" s="4"/>
      <c r="L177" s="4"/>
      <c r="M177" s="4"/>
      <c r="N177" s="4"/>
      <c r="O177" s="5"/>
      <c r="P177" s="4"/>
      <c r="Q177" s="4"/>
      <c r="R177" s="4"/>
      <c r="S177" s="6"/>
      <c r="T177" s="11"/>
      <c r="U177" s="11"/>
    </row>
    <row r="178" spans="2:21" s="2" customFormat="1" x14ac:dyDescent="0.2">
      <c r="B178" s="11"/>
      <c r="C178" s="11"/>
      <c r="D178" s="11"/>
      <c r="E178" s="11"/>
      <c r="F178" s="11"/>
      <c r="H178" s="4"/>
      <c r="I178" s="4"/>
      <c r="J178" s="4"/>
      <c r="K178" s="4"/>
      <c r="L178" s="4"/>
      <c r="M178" s="4"/>
      <c r="N178" s="4"/>
      <c r="O178" s="5"/>
      <c r="P178" s="4"/>
      <c r="Q178" s="4"/>
      <c r="R178" s="4"/>
      <c r="S178" s="6"/>
      <c r="T178" s="11"/>
      <c r="U178" s="11"/>
    </row>
    <row r="179" spans="2:21" s="2" customFormat="1" x14ac:dyDescent="0.2">
      <c r="B179" s="11"/>
      <c r="C179" s="11"/>
      <c r="D179" s="11"/>
      <c r="E179" s="11"/>
      <c r="F179" s="11"/>
      <c r="H179" s="4"/>
      <c r="I179" s="4"/>
      <c r="J179" s="4"/>
      <c r="K179" s="4"/>
      <c r="L179" s="4"/>
      <c r="M179" s="4"/>
      <c r="N179" s="4"/>
      <c r="O179" s="5"/>
      <c r="P179" s="4"/>
      <c r="Q179" s="4"/>
      <c r="R179" s="4"/>
      <c r="S179" s="6"/>
      <c r="T179" s="11"/>
      <c r="U179" s="11"/>
    </row>
    <row r="180" spans="2:21" s="2" customFormat="1" x14ac:dyDescent="0.2">
      <c r="B180" s="11"/>
      <c r="C180" s="11"/>
      <c r="D180" s="11"/>
      <c r="E180" s="11"/>
      <c r="F180" s="11"/>
      <c r="H180" s="4"/>
      <c r="I180" s="4"/>
      <c r="J180" s="4"/>
      <c r="K180" s="4"/>
      <c r="L180" s="4"/>
      <c r="M180" s="4"/>
      <c r="N180" s="4"/>
      <c r="O180" s="5"/>
      <c r="P180" s="4"/>
      <c r="Q180" s="4"/>
      <c r="R180" s="4"/>
      <c r="S180" s="6"/>
      <c r="T180" s="11"/>
      <c r="U180" s="11"/>
    </row>
    <row r="181" spans="2:21" s="2" customFormat="1" x14ac:dyDescent="0.2">
      <c r="B181" s="11"/>
      <c r="C181" s="11"/>
      <c r="D181" s="11"/>
      <c r="E181" s="11"/>
      <c r="F181" s="11"/>
      <c r="H181" s="4"/>
      <c r="I181" s="4"/>
      <c r="J181" s="4"/>
      <c r="K181" s="4"/>
      <c r="L181" s="4"/>
      <c r="M181" s="4"/>
      <c r="N181" s="4"/>
      <c r="O181" s="5"/>
      <c r="P181" s="4"/>
      <c r="Q181" s="4"/>
      <c r="R181" s="4"/>
      <c r="S181" s="6"/>
      <c r="T181" s="11"/>
      <c r="U181" s="11"/>
    </row>
    <row r="182" spans="2:21" s="2" customFormat="1" x14ac:dyDescent="0.2">
      <c r="B182" s="11"/>
      <c r="C182" s="11"/>
      <c r="D182" s="11"/>
      <c r="E182" s="11"/>
      <c r="F182" s="11"/>
      <c r="H182" s="4"/>
      <c r="I182" s="4"/>
      <c r="J182" s="4"/>
      <c r="K182" s="4"/>
      <c r="L182" s="4"/>
      <c r="M182" s="4"/>
      <c r="N182" s="4"/>
      <c r="O182" s="5"/>
      <c r="P182" s="4"/>
      <c r="Q182" s="4"/>
      <c r="R182" s="4"/>
      <c r="S182" s="6"/>
      <c r="T182" s="11"/>
      <c r="U182" s="11"/>
    </row>
    <row r="183" spans="2:21" s="2" customFormat="1" x14ac:dyDescent="0.2">
      <c r="B183" s="11"/>
      <c r="C183" s="11"/>
      <c r="D183" s="11"/>
      <c r="E183" s="11"/>
      <c r="F183" s="11"/>
      <c r="H183" s="4"/>
      <c r="I183" s="4"/>
      <c r="J183" s="4"/>
      <c r="K183" s="4"/>
      <c r="L183" s="4"/>
      <c r="M183" s="4"/>
      <c r="N183" s="4"/>
      <c r="O183" s="5"/>
      <c r="P183" s="4"/>
      <c r="Q183" s="4"/>
      <c r="R183" s="4"/>
      <c r="S183" s="6"/>
      <c r="T183" s="11"/>
      <c r="U183" s="11"/>
    </row>
    <row r="184" spans="2:21" s="2" customFormat="1" x14ac:dyDescent="0.2">
      <c r="B184" s="11"/>
      <c r="C184" s="11"/>
      <c r="D184" s="11"/>
      <c r="E184" s="11"/>
      <c r="F184" s="11"/>
      <c r="H184" s="4"/>
      <c r="I184" s="4"/>
      <c r="J184" s="4"/>
      <c r="K184" s="4"/>
      <c r="L184" s="4"/>
      <c r="M184" s="4"/>
      <c r="N184" s="4"/>
      <c r="O184" s="5"/>
      <c r="P184" s="4"/>
      <c r="Q184" s="4"/>
      <c r="R184" s="4"/>
      <c r="S184" s="6"/>
      <c r="T184" s="11"/>
      <c r="U184" s="11"/>
    </row>
    <row r="185" spans="2:21" s="2" customFormat="1" x14ac:dyDescent="0.2">
      <c r="B185" s="11"/>
      <c r="C185" s="11"/>
      <c r="D185" s="11"/>
      <c r="E185" s="11"/>
      <c r="F185" s="11"/>
      <c r="H185" s="4"/>
      <c r="I185" s="4"/>
      <c r="J185" s="4"/>
      <c r="K185" s="4"/>
      <c r="L185" s="4"/>
      <c r="M185" s="4"/>
      <c r="N185" s="4"/>
      <c r="O185" s="5"/>
      <c r="P185" s="4"/>
      <c r="Q185" s="4"/>
      <c r="R185" s="4"/>
      <c r="S185" s="6"/>
      <c r="T185" s="11"/>
      <c r="U185" s="11"/>
    </row>
    <row r="186" spans="2:21" s="2" customFormat="1" x14ac:dyDescent="0.2">
      <c r="B186" s="11"/>
      <c r="C186" s="11"/>
      <c r="D186" s="11"/>
      <c r="E186" s="11"/>
      <c r="F186" s="11"/>
      <c r="H186" s="4"/>
      <c r="I186" s="4"/>
      <c r="J186" s="4"/>
      <c r="K186" s="4"/>
      <c r="L186" s="4"/>
      <c r="M186" s="4"/>
      <c r="N186" s="4"/>
      <c r="O186" s="5"/>
      <c r="P186" s="4"/>
      <c r="Q186" s="4"/>
      <c r="R186" s="4"/>
      <c r="S186" s="6"/>
      <c r="T186" s="11"/>
      <c r="U186" s="11"/>
    </row>
    <row r="187" spans="2:21" s="2" customFormat="1" x14ac:dyDescent="0.2">
      <c r="B187" s="11"/>
      <c r="C187" s="11"/>
      <c r="D187" s="11"/>
      <c r="E187" s="11"/>
      <c r="F187" s="11"/>
      <c r="H187" s="4"/>
      <c r="I187" s="4"/>
      <c r="J187" s="4"/>
      <c r="K187" s="4"/>
      <c r="L187" s="4"/>
      <c r="M187" s="4"/>
      <c r="N187" s="4"/>
      <c r="O187" s="5"/>
      <c r="P187" s="4"/>
      <c r="Q187" s="4"/>
      <c r="R187" s="4"/>
      <c r="S187" s="6"/>
      <c r="T187" s="11"/>
      <c r="U187" s="11"/>
    </row>
    <row r="188" spans="2:21" s="2" customFormat="1" x14ac:dyDescent="0.2">
      <c r="B188" s="11"/>
      <c r="C188" s="11"/>
      <c r="D188" s="11"/>
      <c r="E188" s="11"/>
      <c r="F188" s="11"/>
      <c r="H188" s="4"/>
      <c r="I188" s="4"/>
      <c r="J188" s="4"/>
      <c r="K188" s="4"/>
      <c r="L188" s="4"/>
      <c r="M188" s="4"/>
      <c r="N188" s="4"/>
      <c r="O188" s="5"/>
      <c r="P188" s="4"/>
      <c r="Q188" s="4"/>
      <c r="R188" s="4"/>
      <c r="S188" s="6"/>
      <c r="T188" s="11"/>
      <c r="U188" s="11"/>
    </row>
    <row r="189" spans="2:21" s="2" customFormat="1" x14ac:dyDescent="0.2">
      <c r="B189" s="11"/>
      <c r="C189" s="11"/>
      <c r="D189" s="11"/>
      <c r="E189" s="11"/>
      <c r="F189" s="11"/>
      <c r="H189" s="4"/>
      <c r="I189" s="4"/>
      <c r="J189" s="4"/>
      <c r="K189" s="4"/>
      <c r="L189" s="4"/>
      <c r="M189" s="4"/>
      <c r="N189" s="4"/>
      <c r="O189" s="5"/>
      <c r="P189" s="4"/>
      <c r="Q189" s="4"/>
      <c r="R189" s="4"/>
      <c r="S189" s="6"/>
      <c r="T189" s="11"/>
      <c r="U189" s="11"/>
    </row>
    <row r="190" spans="2:21" s="2" customFormat="1" x14ac:dyDescent="0.2">
      <c r="B190" s="11"/>
      <c r="C190" s="11"/>
      <c r="D190" s="11"/>
      <c r="E190" s="11"/>
      <c r="F190" s="11"/>
      <c r="H190" s="4"/>
      <c r="I190" s="4"/>
      <c r="J190" s="4"/>
      <c r="K190" s="4"/>
      <c r="L190" s="4"/>
      <c r="M190" s="4"/>
      <c r="N190" s="4"/>
      <c r="O190" s="5"/>
      <c r="P190" s="4"/>
      <c r="Q190" s="4"/>
      <c r="R190" s="4"/>
      <c r="S190" s="6"/>
      <c r="T190" s="11"/>
      <c r="U190" s="11"/>
    </row>
    <row r="191" spans="2:21" s="2" customFormat="1" x14ac:dyDescent="0.2">
      <c r="B191" s="11"/>
      <c r="C191" s="11"/>
      <c r="D191" s="11"/>
      <c r="E191" s="11"/>
      <c r="F191" s="11"/>
      <c r="H191" s="4"/>
      <c r="I191" s="4"/>
      <c r="J191" s="4"/>
      <c r="K191" s="4"/>
      <c r="L191" s="4"/>
      <c r="M191" s="4"/>
      <c r="N191" s="4"/>
      <c r="O191" s="5"/>
      <c r="P191" s="4"/>
      <c r="Q191" s="4"/>
      <c r="R191" s="4"/>
      <c r="S191" s="6"/>
      <c r="T191" s="11"/>
      <c r="U191" s="11"/>
    </row>
    <row r="192" spans="2:21" s="2" customFormat="1" x14ac:dyDescent="0.2">
      <c r="B192" s="11"/>
      <c r="C192" s="11"/>
      <c r="D192" s="11"/>
      <c r="E192" s="11"/>
      <c r="F192" s="11"/>
      <c r="H192" s="4"/>
      <c r="I192" s="4"/>
      <c r="J192" s="4"/>
      <c r="K192" s="4"/>
      <c r="L192" s="4"/>
      <c r="M192" s="4"/>
      <c r="N192" s="4"/>
      <c r="O192" s="5"/>
      <c r="P192" s="4"/>
      <c r="Q192" s="4"/>
      <c r="R192" s="4"/>
      <c r="S192" s="6"/>
      <c r="T192" s="11"/>
      <c r="U192" s="11"/>
    </row>
    <row r="193" spans="2:21" s="2" customFormat="1" x14ac:dyDescent="0.2">
      <c r="B193" s="11"/>
      <c r="C193" s="11"/>
      <c r="D193" s="11"/>
      <c r="E193" s="11"/>
      <c r="F193" s="11"/>
      <c r="H193" s="4"/>
      <c r="I193" s="4"/>
      <c r="J193" s="4"/>
      <c r="K193" s="4"/>
      <c r="L193" s="4"/>
      <c r="M193" s="4"/>
      <c r="N193" s="4"/>
      <c r="O193" s="5"/>
      <c r="P193" s="4"/>
      <c r="Q193" s="4"/>
      <c r="R193" s="4"/>
      <c r="S193" s="6"/>
      <c r="T193" s="11"/>
      <c r="U193" s="11"/>
    </row>
    <row r="194" spans="2:21" s="2" customFormat="1" x14ac:dyDescent="0.2">
      <c r="B194" s="11"/>
      <c r="C194" s="11"/>
      <c r="D194" s="11"/>
      <c r="E194" s="11"/>
      <c r="F194" s="11"/>
      <c r="H194" s="4"/>
      <c r="I194" s="4"/>
      <c r="J194" s="4"/>
      <c r="K194" s="4"/>
      <c r="L194" s="4"/>
      <c r="M194" s="4"/>
      <c r="N194" s="4"/>
      <c r="O194" s="5"/>
      <c r="P194" s="4"/>
      <c r="Q194" s="4"/>
      <c r="R194" s="4"/>
      <c r="S194" s="6"/>
      <c r="T194" s="11"/>
      <c r="U194" s="11"/>
    </row>
    <row r="195" spans="2:21" s="2" customFormat="1" x14ac:dyDescent="0.2">
      <c r="B195" s="11"/>
      <c r="C195" s="11"/>
      <c r="D195" s="11"/>
      <c r="E195" s="11"/>
      <c r="F195" s="11"/>
      <c r="H195" s="4"/>
      <c r="I195" s="4"/>
      <c r="J195" s="4"/>
      <c r="K195" s="4"/>
      <c r="L195" s="4"/>
      <c r="M195" s="4"/>
      <c r="N195" s="4"/>
      <c r="O195" s="5"/>
      <c r="P195" s="4"/>
      <c r="Q195" s="4"/>
      <c r="R195" s="4"/>
      <c r="S195" s="6"/>
      <c r="T195" s="11"/>
      <c r="U195" s="11"/>
    </row>
    <row r="196" spans="2:21" s="2" customFormat="1" x14ac:dyDescent="0.2">
      <c r="B196" s="11"/>
      <c r="C196" s="11"/>
      <c r="D196" s="11"/>
      <c r="E196" s="11"/>
      <c r="F196" s="11"/>
      <c r="H196" s="4"/>
      <c r="I196" s="4"/>
      <c r="J196" s="4"/>
      <c r="K196" s="4"/>
      <c r="L196" s="4"/>
      <c r="M196" s="4"/>
      <c r="N196" s="4"/>
      <c r="O196" s="5"/>
      <c r="P196" s="4"/>
      <c r="Q196" s="4"/>
      <c r="R196" s="4"/>
      <c r="S196" s="6"/>
      <c r="T196" s="11"/>
      <c r="U196" s="11"/>
    </row>
    <row r="197" spans="2:21" s="2" customFormat="1" x14ac:dyDescent="0.2">
      <c r="B197" s="11"/>
      <c r="C197" s="11"/>
      <c r="D197" s="11"/>
      <c r="E197" s="11"/>
      <c r="F197" s="11"/>
      <c r="H197" s="4"/>
      <c r="I197" s="4"/>
      <c r="J197" s="4"/>
      <c r="K197" s="4"/>
      <c r="L197" s="4"/>
      <c r="M197" s="4"/>
      <c r="N197" s="4"/>
      <c r="O197" s="5"/>
      <c r="P197" s="4"/>
      <c r="Q197" s="4"/>
      <c r="R197" s="4"/>
      <c r="S197" s="6"/>
      <c r="T197" s="11"/>
      <c r="U197" s="11"/>
    </row>
    <row r="198" spans="2:21" s="2" customFormat="1" x14ac:dyDescent="0.2">
      <c r="B198" s="11"/>
      <c r="C198" s="11"/>
      <c r="D198" s="11"/>
      <c r="E198" s="11"/>
      <c r="F198" s="11"/>
      <c r="H198" s="4"/>
      <c r="I198" s="4"/>
      <c r="J198" s="4"/>
      <c r="K198" s="4"/>
      <c r="L198" s="4"/>
      <c r="M198" s="4"/>
      <c r="N198" s="4"/>
      <c r="O198" s="5"/>
      <c r="P198" s="4"/>
      <c r="Q198" s="4"/>
      <c r="R198" s="4"/>
      <c r="S198" s="6"/>
      <c r="T198" s="11"/>
      <c r="U198" s="11"/>
    </row>
    <row r="199" spans="2:21" s="2" customFormat="1" x14ac:dyDescent="0.2">
      <c r="B199" s="11"/>
      <c r="C199" s="11"/>
      <c r="D199" s="11"/>
      <c r="E199" s="11"/>
      <c r="F199" s="11"/>
      <c r="H199" s="4"/>
      <c r="I199" s="4"/>
      <c r="J199" s="4"/>
      <c r="K199" s="4"/>
      <c r="L199" s="4"/>
      <c r="M199" s="4"/>
      <c r="N199" s="4"/>
      <c r="O199" s="5"/>
      <c r="P199" s="4"/>
      <c r="Q199" s="4"/>
      <c r="R199" s="4"/>
      <c r="S199" s="6"/>
      <c r="T199" s="11"/>
      <c r="U199" s="11"/>
    </row>
    <row r="200" spans="2:21" s="2" customFormat="1" x14ac:dyDescent="0.2">
      <c r="B200" s="11"/>
      <c r="C200" s="11"/>
      <c r="D200" s="11"/>
      <c r="E200" s="11"/>
      <c r="F200" s="11"/>
      <c r="H200" s="4"/>
      <c r="I200" s="4"/>
      <c r="J200" s="4"/>
      <c r="K200" s="4"/>
      <c r="L200" s="4"/>
      <c r="M200" s="4"/>
      <c r="N200" s="4"/>
      <c r="O200" s="5"/>
      <c r="P200" s="4"/>
      <c r="Q200" s="4"/>
      <c r="R200" s="4"/>
      <c r="S200" s="6"/>
      <c r="T200" s="11"/>
      <c r="U200" s="11"/>
    </row>
    <row r="201" spans="2:21" s="2" customFormat="1" x14ac:dyDescent="0.2">
      <c r="B201" s="11"/>
      <c r="C201" s="11"/>
      <c r="D201" s="11"/>
      <c r="E201" s="11"/>
      <c r="F201" s="11"/>
      <c r="H201" s="4"/>
      <c r="I201" s="4"/>
      <c r="J201" s="4"/>
      <c r="K201" s="4"/>
      <c r="L201" s="4"/>
      <c r="M201" s="4"/>
      <c r="N201" s="4"/>
      <c r="O201" s="5"/>
      <c r="P201" s="4"/>
      <c r="Q201" s="4"/>
      <c r="R201" s="4"/>
      <c r="S201" s="6"/>
      <c r="T201" s="11"/>
      <c r="U201" s="11"/>
    </row>
    <row r="202" spans="2:21" s="2" customFormat="1" x14ac:dyDescent="0.2">
      <c r="B202" s="11"/>
      <c r="C202" s="11"/>
      <c r="D202" s="11"/>
      <c r="E202" s="11"/>
      <c r="F202" s="11"/>
      <c r="H202" s="4"/>
      <c r="I202" s="4"/>
      <c r="J202" s="4"/>
      <c r="K202" s="4"/>
      <c r="L202" s="4"/>
      <c r="M202" s="4"/>
      <c r="N202" s="4"/>
      <c r="O202" s="5"/>
      <c r="P202" s="4"/>
      <c r="Q202" s="4"/>
      <c r="R202" s="4"/>
      <c r="S202" s="6"/>
      <c r="T202" s="11"/>
      <c r="U202" s="11"/>
    </row>
    <row r="203" spans="2:21" s="2" customFormat="1" x14ac:dyDescent="0.2">
      <c r="B203" s="11"/>
      <c r="C203" s="11"/>
      <c r="D203" s="11"/>
      <c r="E203" s="11"/>
      <c r="F203" s="11"/>
      <c r="H203" s="4"/>
      <c r="I203" s="4"/>
      <c r="J203" s="4"/>
      <c r="K203" s="4"/>
      <c r="L203" s="4"/>
      <c r="M203" s="4"/>
      <c r="N203" s="4"/>
      <c r="O203" s="5"/>
      <c r="P203" s="4"/>
      <c r="Q203" s="4"/>
      <c r="R203" s="4"/>
      <c r="S203" s="6"/>
      <c r="T203" s="11"/>
      <c r="U203" s="11"/>
    </row>
    <row r="204" spans="2:21" s="2" customFormat="1" x14ac:dyDescent="0.2">
      <c r="B204" s="11"/>
      <c r="C204" s="11"/>
      <c r="D204" s="11"/>
      <c r="E204" s="11"/>
      <c r="F204" s="11"/>
      <c r="H204" s="4"/>
      <c r="I204" s="4"/>
      <c r="J204" s="4"/>
      <c r="K204" s="4"/>
      <c r="L204" s="4"/>
      <c r="M204" s="4"/>
      <c r="N204" s="4"/>
      <c r="O204" s="5"/>
      <c r="P204" s="4"/>
      <c r="Q204" s="4"/>
      <c r="R204" s="4"/>
      <c r="S204" s="6"/>
      <c r="T204" s="11"/>
      <c r="U204" s="11"/>
    </row>
    <row r="205" spans="2:21" s="2" customFormat="1" x14ac:dyDescent="0.2">
      <c r="B205" s="11"/>
      <c r="C205" s="11"/>
      <c r="D205" s="11"/>
      <c r="E205" s="11"/>
      <c r="F205" s="11"/>
      <c r="H205" s="4"/>
      <c r="I205" s="4"/>
      <c r="J205" s="4"/>
      <c r="K205" s="4"/>
      <c r="L205" s="4"/>
      <c r="M205" s="4"/>
      <c r="N205" s="4"/>
      <c r="O205" s="5"/>
      <c r="P205" s="4"/>
      <c r="Q205" s="4"/>
      <c r="R205" s="4"/>
      <c r="S205" s="6"/>
      <c r="T205" s="11"/>
      <c r="U205" s="11"/>
    </row>
    <row r="206" spans="2:21" s="2" customFormat="1" x14ac:dyDescent="0.2">
      <c r="B206" s="11"/>
      <c r="C206" s="11"/>
      <c r="D206" s="11"/>
      <c r="E206" s="11"/>
      <c r="F206" s="11"/>
      <c r="H206" s="4"/>
      <c r="I206" s="4"/>
      <c r="J206" s="4"/>
      <c r="K206" s="4"/>
      <c r="L206" s="4"/>
      <c r="M206" s="4"/>
      <c r="N206" s="4"/>
      <c r="O206" s="5"/>
      <c r="P206" s="4"/>
      <c r="Q206" s="4"/>
      <c r="R206" s="4"/>
      <c r="S206" s="6"/>
      <c r="T206" s="11"/>
      <c r="U206" s="11"/>
    </row>
    <row r="207" spans="2:21" s="2" customFormat="1" x14ac:dyDescent="0.2">
      <c r="B207" s="11"/>
      <c r="C207" s="11"/>
      <c r="D207" s="11"/>
      <c r="E207" s="11"/>
      <c r="F207" s="11"/>
      <c r="H207" s="4"/>
      <c r="I207" s="4"/>
      <c r="J207" s="4"/>
      <c r="K207" s="4"/>
      <c r="L207" s="4"/>
      <c r="M207" s="4"/>
      <c r="N207" s="4"/>
      <c r="O207" s="5"/>
      <c r="P207" s="4"/>
      <c r="Q207" s="4"/>
      <c r="R207" s="4"/>
      <c r="S207" s="6"/>
      <c r="T207" s="11"/>
      <c r="U207" s="11"/>
    </row>
    <row r="208" spans="2:21" s="2" customFormat="1" x14ac:dyDescent="0.2">
      <c r="B208" s="11"/>
      <c r="C208" s="11"/>
      <c r="D208" s="11"/>
      <c r="E208" s="11"/>
      <c r="F208" s="11"/>
      <c r="H208" s="4"/>
      <c r="I208" s="4"/>
      <c r="J208" s="4"/>
      <c r="K208" s="4"/>
      <c r="L208" s="4"/>
      <c r="M208" s="4"/>
      <c r="N208" s="4"/>
      <c r="O208" s="5"/>
      <c r="P208" s="4"/>
      <c r="Q208" s="4"/>
      <c r="R208" s="4"/>
      <c r="S208" s="6"/>
      <c r="T208" s="11"/>
      <c r="U208" s="11"/>
    </row>
    <row r="209" spans="2:21" s="2" customFormat="1" x14ac:dyDescent="0.2">
      <c r="B209" s="11"/>
      <c r="C209" s="11"/>
      <c r="D209" s="11"/>
      <c r="E209" s="11"/>
      <c r="F209" s="11"/>
      <c r="H209" s="4"/>
      <c r="I209" s="4"/>
      <c r="J209" s="4"/>
      <c r="K209" s="4"/>
      <c r="L209" s="4"/>
      <c r="M209" s="4"/>
      <c r="N209" s="4"/>
      <c r="O209" s="5"/>
      <c r="P209" s="4"/>
      <c r="Q209" s="4"/>
      <c r="R209" s="4"/>
      <c r="S209" s="6"/>
      <c r="T209" s="11"/>
      <c r="U209" s="11"/>
    </row>
    <row r="210" spans="2:21" s="2" customFormat="1" x14ac:dyDescent="0.2">
      <c r="B210" s="11"/>
      <c r="C210" s="11"/>
      <c r="D210" s="11"/>
      <c r="E210" s="11"/>
      <c r="F210" s="11"/>
      <c r="H210" s="4"/>
      <c r="I210" s="4"/>
      <c r="J210" s="4"/>
      <c r="K210" s="4"/>
      <c r="L210" s="4"/>
      <c r="M210" s="4"/>
      <c r="N210" s="4"/>
      <c r="O210" s="5"/>
      <c r="P210" s="4"/>
      <c r="Q210" s="4"/>
      <c r="R210" s="4"/>
      <c r="S210" s="6"/>
      <c r="T210" s="11"/>
      <c r="U210" s="11"/>
    </row>
    <row r="211" spans="2:21" s="2" customFormat="1" x14ac:dyDescent="0.2">
      <c r="B211" s="11"/>
      <c r="C211" s="11"/>
      <c r="D211" s="11"/>
      <c r="E211" s="11"/>
      <c r="F211" s="11"/>
      <c r="H211" s="4"/>
      <c r="I211" s="4"/>
      <c r="J211" s="4"/>
      <c r="K211" s="4"/>
      <c r="L211" s="4"/>
      <c r="M211" s="4"/>
      <c r="N211" s="4"/>
      <c r="O211" s="5"/>
      <c r="P211" s="4"/>
      <c r="Q211" s="4"/>
      <c r="R211" s="4"/>
      <c r="S211" s="6"/>
      <c r="T211" s="11"/>
      <c r="U211" s="11"/>
    </row>
    <row r="212" spans="2:21" s="2" customFormat="1" x14ac:dyDescent="0.2">
      <c r="B212" s="11"/>
      <c r="C212" s="11"/>
      <c r="D212" s="11"/>
      <c r="E212" s="11"/>
      <c r="F212" s="11"/>
      <c r="H212" s="4"/>
      <c r="I212" s="4"/>
      <c r="J212" s="4"/>
      <c r="K212" s="4"/>
      <c r="L212" s="4"/>
      <c r="M212" s="4"/>
      <c r="N212" s="4"/>
      <c r="O212" s="5"/>
      <c r="P212" s="4"/>
      <c r="Q212" s="4"/>
      <c r="R212" s="4"/>
      <c r="S212" s="6"/>
      <c r="T212" s="11"/>
      <c r="U212" s="11"/>
    </row>
    <row r="213" spans="2:21" s="2" customFormat="1" x14ac:dyDescent="0.2">
      <c r="B213" s="11"/>
      <c r="C213" s="11"/>
      <c r="D213" s="11"/>
      <c r="E213" s="11"/>
      <c r="F213" s="11"/>
      <c r="H213" s="4"/>
      <c r="I213" s="4"/>
      <c r="J213" s="4"/>
      <c r="K213" s="4"/>
      <c r="L213" s="4"/>
      <c r="M213" s="4"/>
      <c r="N213" s="4"/>
      <c r="O213" s="5"/>
      <c r="P213" s="4"/>
      <c r="Q213" s="4"/>
      <c r="R213" s="4"/>
      <c r="S213" s="6"/>
      <c r="T213" s="11"/>
      <c r="U213" s="11"/>
    </row>
    <row r="214" spans="2:21" s="2" customFormat="1" x14ac:dyDescent="0.2">
      <c r="B214" s="11"/>
      <c r="C214" s="11"/>
      <c r="D214" s="11"/>
      <c r="E214" s="11"/>
      <c r="F214" s="11"/>
      <c r="H214" s="4"/>
      <c r="I214" s="4"/>
      <c r="J214" s="4"/>
      <c r="K214" s="4"/>
      <c r="L214" s="4"/>
      <c r="M214" s="4"/>
      <c r="N214" s="4"/>
      <c r="O214" s="5"/>
      <c r="P214" s="4"/>
      <c r="Q214" s="4"/>
      <c r="R214" s="4"/>
      <c r="S214" s="6"/>
      <c r="T214" s="11"/>
      <c r="U214" s="11"/>
    </row>
    <row r="215" spans="2:21" s="2" customFormat="1" x14ac:dyDescent="0.2">
      <c r="B215" s="11"/>
      <c r="C215" s="11"/>
      <c r="D215" s="11"/>
      <c r="E215" s="11"/>
      <c r="F215" s="11"/>
      <c r="H215" s="4"/>
      <c r="I215" s="4"/>
      <c r="J215" s="4"/>
      <c r="K215" s="4"/>
      <c r="L215" s="4"/>
      <c r="M215" s="4"/>
      <c r="N215" s="4"/>
      <c r="O215" s="5"/>
      <c r="P215" s="4"/>
      <c r="Q215" s="4"/>
      <c r="R215" s="4"/>
      <c r="S215" s="6"/>
      <c r="T215" s="11"/>
      <c r="U215" s="11"/>
    </row>
    <row r="216" spans="2:21" s="2" customFormat="1" x14ac:dyDescent="0.2">
      <c r="B216" s="11"/>
      <c r="C216" s="11"/>
      <c r="D216" s="11"/>
      <c r="E216" s="11"/>
      <c r="F216" s="11"/>
      <c r="H216" s="4"/>
      <c r="I216" s="4"/>
      <c r="J216" s="4"/>
      <c r="K216" s="4"/>
      <c r="L216" s="4"/>
      <c r="M216" s="4"/>
      <c r="N216" s="4"/>
      <c r="O216" s="5"/>
      <c r="P216" s="4"/>
      <c r="Q216" s="4"/>
      <c r="R216" s="4"/>
      <c r="S216" s="6"/>
      <c r="T216" s="11"/>
      <c r="U216" s="11"/>
    </row>
    <row r="217" spans="2:21" s="2" customFormat="1" x14ac:dyDescent="0.2">
      <c r="B217" s="11"/>
      <c r="C217" s="11"/>
      <c r="D217" s="11"/>
      <c r="E217" s="11"/>
      <c r="F217" s="11"/>
      <c r="H217" s="4"/>
      <c r="I217" s="4"/>
      <c r="J217" s="4"/>
      <c r="K217" s="4"/>
      <c r="L217" s="4"/>
      <c r="M217" s="4"/>
      <c r="N217" s="4"/>
      <c r="O217" s="5"/>
      <c r="P217" s="4"/>
      <c r="Q217" s="4"/>
      <c r="R217" s="4"/>
      <c r="S217" s="6"/>
      <c r="T217" s="11"/>
      <c r="U217" s="11"/>
    </row>
    <row r="218" spans="2:21" s="2" customFormat="1" x14ac:dyDescent="0.2">
      <c r="B218" s="11"/>
      <c r="C218" s="11"/>
      <c r="D218" s="11"/>
      <c r="E218" s="11"/>
      <c r="F218" s="11"/>
      <c r="H218" s="4"/>
      <c r="I218" s="4"/>
      <c r="J218" s="4"/>
      <c r="K218" s="4"/>
      <c r="L218" s="4"/>
      <c r="M218" s="4"/>
      <c r="N218" s="4"/>
      <c r="O218" s="5"/>
      <c r="P218" s="4"/>
      <c r="Q218" s="4"/>
      <c r="R218" s="4"/>
      <c r="S218" s="6"/>
      <c r="T218" s="11"/>
      <c r="U218" s="11"/>
    </row>
    <row r="219" spans="2:21" s="2" customFormat="1" x14ac:dyDescent="0.2">
      <c r="B219" s="11"/>
      <c r="C219" s="11"/>
      <c r="D219" s="11"/>
      <c r="E219" s="11"/>
      <c r="F219" s="11"/>
      <c r="H219" s="4"/>
      <c r="I219" s="4"/>
      <c r="J219" s="4"/>
      <c r="K219" s="4"/>
      <c r="L219" s="4"/>
      <c r="M219" s="4"/>
      <c r="N219" s="4"/>
      <c r="O219" s="5"/>
      <c r="P219" s="4"/>
      <c r="Q219" s="4"/>
      <c r="R219" s="4"/>
      <c r="S219" s="6"/>
      <c r="T219" s="11"/>
      <c r="U219" s="11"/>
    </row>
    <row r="220" spans="2:21" s="2" customFormat="1" x14ac:dyDescent="0.2">
      <c r="B220" s="11"/>
      <c r="C220" s="11"/>
      <c r="D220" s="11"/>
      <c r="E220" s="11"/>
      <c r="F220" s="11"/>
      <c r="H220" s="4"/>
      <c r="I220" s="4"/>
      <c r="J220" s="4"/>
      <c r="K220" s="4"/>
      <c r="L220" s="4"/>
      <c r="M220" s="4"/>
      <c r="N220" s="4"/>
      <c r="O220" s="5"/>
      <c r="P220" s="4"/>
      <c r="Q220" s="4"/>
      <c r="R220" s="4"/>
      <c r="S220" s="6"/>
      <c r="T220" s="11"/>
      <c r="U220" s="11"/>
    </row>
    <row r="221" spans="2:21" s="2" customFormat="1" x14ac:dyDescent="0.2">
      <c r="B221" s="11"/>
      <c r="C221" s="11"/>
      <c r="D221" s="11"/>
      <c r="E221" s="11"/>
      <c r="F221" s="11"/>
      <c r="H221" s="4"/>
      <c r="I221" s="4"/>
      <c r="J221" s="4"/>
      <c r="K221" s="4"/>
      <c r="L221" s="4"/>
      <c r="M221" s="4"/>
      <c r="N221" s="4"/>
      <c r="O221" s="5"/>
      <c r="P221" s="4"/>
      <c r="Q221" s="4"/>
      <c r="R221" s="4"/>
      <c r="S221" s="6"/>
      <c r="T221" s="11"/>
      <c r="U221" s="11"/>
    </row>
    <row r="222" spans="2:21" s="2" customFormat="1" x14ac:dyDescent="0.2">
      <c r="B222" s="11"/>
      <c r="C222" s="11"/>
      <c r="D222" s="11"/>
      <c r="E222" s="11"/>
      <c r="F222" s="11"/>
      <c r="H222" s="4"/>
      <c r="I222" s="4"/>
      <c r="J222" s="4"/>
      <c r="K222" s="4"/>
      <c r="L222" s="4"/>
      <c r="M222" s="4"/>
      <c r="N222" s="4"/>
      <c r="O222" s="5"/>
      <c r="P222" s="4"/>
      <c r="Q222" s="4"/>
      <c r="R222" s="4"/>
      <c r="S222" s="6"/>
      <c r="T222" s="11"/>
      <c r="U222" s="11"/>
    </row>
    <row r="223" spans="2:21" s="2" customFormat="1" x14ac:dyDescent="0.2">
      <c r="B223" s="11"/>
      <c r="C223" s="11"/>
      <c r="D223" s="11"/>
      <c r="E223" s="11"/>
      <c r="F223" s="11"/>
      <c r="H223" s="4"/>
      <c r="I223" s="4"/>
      <c r="J223" s="4"/>
      <c r="K223" s="4"/>
      <c r="L223" s="4"/>
      <c r="M223" s="4"/>
      <c r="N223" s="4"/>
      <c r="O223" s="5"/>
      <c r="P223" s="4"/>
      <c r="Q223" s="4"/>
      <c r="R223" s="4"/>
      <c r="S223" s="6"/>
      <c r="T223" s="11"/>
      <c r="U223" s="11"/>
    </row>
    <row r="224" spans="2:21" s="2" customFormat="1" x14ac:dyDescent="0.2">
      <c r="B224" s="11"/>
      <c r="C224" s="11"/>
      <c r="D224" s="11"/>
      <c r="E224" s="11"/>
      <c r="F224" s="11"/>
      <c r="H224" s="4"/>
      <c r="I224" s="4"/>
      <c r="J224" s="4"/>
      <c r="K224" s="4"/>
      <c r="L224" s="4"/>
      <c r="M224" s="4"/>
      <c r="N224" s="4"/>
      <c r="O224" s="5"/>
      <c r="P224" s="4"/>
      <c r="Q224" s="4"/>
      <c r="R224" s="4"/>
      <c r="S224" s="6"/>
      <c r="T224" s="11"/>
      <c r="U224" s="11"/>
    </row>
    <row r="225" spans="2:21" s="2" customFormat="1" x14ac:dyDescent="0.2">
      <c r="B225" s="11"/>
      <c r="C225" s="11"/>
      <c r="D225" s="11"/>
      <c r="E225" s="11"/>
      <c r="F225" s="11"/>
      <c r="H225" s="4"/>
      <c r="I225" s="4"/>
      <c r="J225" s="4"/>
      <c r="K225" s="4"/>
      <c r="L225" s="4"/>
      <c r="M225" s="4"/>
      <c r="N225" s="4"/>
      <c r="O225" s="5"/>
      <c r="P225" s="4"/>
      <c r="Q225" s="4"/>
      <c r="R225" s="4"/>
      <c r="S225" s="6"/>
      <c r="T225" s="11"/>
      <c r="U225" s="11"/>
    </row>
    <row r="226" spans="2:21" s="2" customFormat="1" x14ac:dyDescent="0.2">
      <c r="B226" s="11"/>
      <c r="C226" s="11"/>
      <c r="D226" s="11"/>
      <c r="E226" s="11"/>
      <c r="F226" s="11"/>
      <c r="H226" s="4"/>
      <c r="I226" s="4"/>
      <c r="J226" s="4"/>
      <c r="K226" s="4"/>
      <c r="L226" s="4"/>
      <c r="M226" s="4"/>
      <c r="N226" s="4"/>
      <c r="O226" s="5"/>
      <c r="P226" s="4"/>
      <c r="Q226" s="4"/>
      <c r="R226" s="4"/>
      <c r="S226" s="6"/>
      <c r="T226" s="11"/>
      <c r="U226" s="11"/>
    </row>
    <row r="227" spans="2:21" s="2" customFormat="1" x14ac:dyDescent="0.2">
      <c r="B227" s="11"/>
      <c r="C227" s="11"/>
      <c r="D227" s="11"/>
      <c r="E227" s="11"/>
      <c r="F227" s="11"/>
      <c r="H227" s="4"/>
      <c r="I227" s="4"/>
      <c r="J227" s="4"/>
      <c r="K227" s="4"/>
      <c r="L227" s="4"/>
      <c r="M227" s="4"/>
      <c r="N227" s="4"/>
      <c r="O227" s="5"/>
      <c r="P227" s="4"/>
      <c r="Q227" s="4"/>
      <c r="R227" s="4"/>
      <c r="S227" s="6"/>
      <c r="T227" s="11"/>
      <c r="U227" s="11"/>
    </row>
    <row r="228" spans="2:21" s="2" customFormat="1" x14ac:dyDescent="0.2">
      <c r="B228" s="11"/>
      <c r="C228" s="11"/>
      <c r="D228" s="11"/>
      <c r="E228" s="11"/>
      <c r="F228" s="11"/>
      <c r="H228" s="4"/>
      <c r="I228" s="4"/>
      <c r="J228" s="4"/>
      <c r="K228" s="4"/>
      <c r="L228" s="4"/>
      <c r="M228" s="4"/>
      <c r="N228" s="4"/>
      <c r="O228" s="5"/>
      <c r="P228" s="4"/>
      <c r="Q228" s="4"/>
      <c r="R228" s="4"/>
      <c r="S228" s="6"/>
      <c r="T228" s="11"/>
      <c r="U228" s="11"/>
    </row>
    <row r="229" spans="2:21" s="2" customFormat="1" x14ac:dyDescent="0.2">
      <c r="B229" s="11"/>
      <c r="C229" s="11"/>
      <c r="D229" s="11"/>
      <c r="E229" s="11"/>
      <c r="F229" s="11"/>
      <c r="H229" s="4"/>
      <c r="I229" s="4"/>
      <c r="J229" s="4"/>
      <c r="K229" s="4"/>
      <c r="L229" s="4"/>
      <c r="M229" s="4"/>
      <c r="N229" s="4"/>
      <c r="O229" s="5"/>
      <c r="P229" s="4"/>
      <c r="Q229" s="4"/>
      <c r="R229" s="4"/>
      <c r="S229" s="6"/>
      <c r="T229" s="11"/>
      <c r="U229" s="11"/>
    </row>
    <row r="230" spans="2:21" s="2" customFormat="1" x14ac:dyDescent="0.2">
      <c r="B230" s="11"/>
      <c r="C230" s="11"/>
      <c r="D230" s="11"/>
      <c r="E230" s="11"/>
      <c r="F230" s="11"/>
      <c r="H230" s="4"/>
      <c r="I230" s="4"/>
      <c r="J230" s="4"/>
      <c r="K230" s="4"/>
      <c r="L230" s="4"/>
      <c r="M230" s="4"/>
      <c r="N230" s="4"/>
      <c r="O230" s="5"/>
      <c r="P230" s="4"/>
      <c r="Q230" s="4"/>
      <c r="R230" s="4"/>
      <c r="S230" s="6"/>
      <c r="T230" s="11"/>
      <c r="U230" s="11"/>
    </row>
    <row r="231" spans="2:21" s="2" customFormat="1" x14ac:dyDescent="0.2">
      <c r="B231" s="11"/>
      <c r="C231" s="11"/>
      <c r="D231" s="11"/>
      <c r="E231" s="11"/>
      <c r="F231" s="11"/>
      <c r="H231" s="4"/>
      <c r="I231" s="4"/>
      <c r="J231" s="4"/>
      <c r="K231" s="4"/>
      <c r="L231" s="4"/>
      <c r="M231" s="4"/>
      <c r="N231" s="4"/>
      <c r="O231" s="5"/>
      <c r="P231" s="4"/>
      <c r="Q231" s="4"/>
      <c r="R231" s="4"/>
      <c r="S231" s="6"/>
      <c r="T231" s="11"/>
      <c r="U231" s="11"/>
    </row>
    <row r="232" spans="2:21" s="2" customFormat="1" x14ac:dyDescent="0.2">
      <c r="B232" s="11"/>
      <c r="C232" s="11"/>
      <c r="D232" s="11"/>
      <c r="E232" s="11"/>
      <c r="F232" s="11"/>
      <c r="H232" s="4"/>
      <c r="I232" s="4"/>
      <c r="J232" s="4"/>
      <c r="K232" s="4"/>
      <c r="L232" s="4"/>
      <c r="M232" s="4"/>
      <c r="N232" s="4"/>
      <c r="O232" s="5"/>
      <c r="P232" s="4"/>
      <c r="Q232" s="4"/>
      <c r="R232" s="4"/>
      <c r="S232" s="6"/>
      <c r="T232" s="11"/>
      <c r="U232" s="11"/>
    </row>
    <row r="233" spans="2:21" s="2" customFormat="1" x14ac:dyDescent="0.2">
      <c r="B233" s="11"/>
      <c r="C233" s="11"/>
      <c r="D233" s="11"/>
      <c r="E233" s="11"/>
      <c r="F233" s="11"/>
      <c r="H233" s="4"/>
      <c r="I233" s="4"/>
      <c r="J233" s="4"/>
      <c r="K233" s="4"/>
      <c r="L233" s="4"/>
      <c r="M233" s="4"/>
      <c r="N233" s="4"/>
      <c r="O233" s="5"/>
      <c r="P233" s="4"/>
      <c r="Q233" s="4"/>
      <c r="R233" s="4"/>
      <c r="S233" s="6"/>
      <c r="T233" s="11"/>
      <c r="U233" s="11"/>
    </row>
    <row r="234" spans="2:21" s="2" customFormat="1" x14ac:dyDescent="0.2">
      <c r="B234" s="11"/>
      <c r="C234" s="11"/>
      <c r="D234" s="11"/>
      <c r="E234" s="11"/>
      <c r="F234" s="11"/>
      <c r="H234" s="4"/>
      <c r="I234" s="4"/>
      <c r="J234" s="4"/>
      <c r="K234" s="4"/>
      <c r="L234" s="4"/>
      <c r="M234" s="4"/>
      <c r="N234" s="4"/>
      <c r="O234" s="5"/>
      <c r="P234" s="4"/>
      <c r="Q234" s="4"/>
      <c r="R234" s="4"/>
      <c r="S234" s="6"/>
      <c r="T234" s="11"/>
      <c r="U234" s="11"/>
    </row>
    <row r="235" spans="2:21" s="2" customFormat="1" x14ac:dyDescent="0.2">
      <c r="B235" s="11"/>
      <c r="C235" s="11"/>
      <c r="D235" s="11"/>
      <c r="E235" s="11"/>
      <c r="F235" s="11"/>
      <c r="H235" s="4"/>
      <c r="I235" s="4"/>
      <c r="J235" s="4"/>
      <c r="K235" s="4"/>
      <c r="L235" s="4"/>
      <c r="M235" s="4"/>
      <c r="N235" s="4"/>
      <c r="O235" s="5"/>
      <c r="P235" s="4"/>
      <c r="Q235" s="4"/>
      <c r="R235" s="4"/>
      <c r="S235" s="6"/>
      <c r="T235" s="11"/>
      <c r="U235" s="11"/>
    </row>
    <row r="236" spans="2:21" s="2" customFormat="1" x14ac:dyDescent="0.2">
      <c r="B236" s="11"/>
      <c r="C236" s="11"/>
      <c r="D236" s="11"/>
      <c r="E236" s="11"/>
      <c r="F236" s="11"/>
      <c r="H236" s="4"/>
      <c r="I236" s="4"/>
      <c r="J236" s="4"/>
      <c r="K236" s="4"/>
      <c r="L236" s="4"/>
      <c r="M236" s="4"/>
      <c r="N236" s="4"/>
      <c r="O236" s="5"/>
      <c r="P236" s="4"/>
      <c r="Q236" s="4"/>
      <c r="R236" s="4"/>
      <c r="S236" s="6"/>
      <c r="T236" s="11"/>
      <c r="U236" s="11"/>
    </row>
    <row r="237" spans="2:21" s="2" customFormat="1" x14ac:dyDescent="0.2">
      <c r="B237" s="11"/>
      <c r="C237" s="11"/>
      <c r="D237" s="11"/>
      <c r="E237" s="11"/>
      <c r="F237" s="11"/>
      <c r="H237" s="4"/>
      <c r="I237" s="4"/>
      <c r="J237" s="4"/>
      <c r="K237" s="4"/>
      <c r="L237" s="4"/>
      <c r="M237" s="4"/>
      <c r="N237" s="4"/>
      <c r="O237" s="5"/>
      <c r="P237" s="4"/>
      <c r="Q237" s="4"/>
      <c r="R237" s="4"/>
      <c r="S237" s="6"/>
      <c r="T237" s="11"/>
      <c r="U237" s="11"/>
    </row>
    <row r="238" spans="2:21" s="2" customFormat="1" x14ac:dyDescent="0.2">
      <c r="B238" s="11"/>
      <c r="C238" s="11"/>
      <c r="D238" s="11"/>
      <c r="E238" s="11"/>
      <c r="F238" s="11"/>
      <c r="H238" s="4"/>
      <c r="I238" s="4"/>
      <c r="J238" s="4"/>
      <c r="K238" s="4"/>
      <c r="L238" s="4"/>
      <c r="M238" s="4"/>
      <c r="N238" s="4"/>
      <c r="O238" s="5"/>
      <c r="P238" s="4"/>
      <c r="Q238" s="4"/>
      <c r="R238" s="4"/>
      <c r="S238" s="6"/>
      <c r="T238" s="11"/>
      <c r="U238" s="11"/>
    </row>
    <row r="239" spans="2:21" s="2" customFormat="1" x14ac:dyDescent="0.2">
      <c r="B239" s="11"/>
      <c r="C239" s="11"/>
      <c r="D239" s="11"/>
      <c r="E239" s="11"/>
      <c r="F239" s="11"/>
      <c r="H239" s="4"/>
      <c r="I239" s="4"/>
      <c r="J239" s="4"/>
      <c r="K239" s="4"/>
      <c r="L239" s="4"/>
      <c r="M239" s="4"/>
      <c r="N239" s="4"/>
      <c r="O239" s="5"/>
      <c r="P239" s="4"/>
      <c r="Q239" s="4"/>
      <c r="R239" s="4"/>
      <c r="S239" s="6"/>
      <c r="T239" s="11"/>
      <c r="U239" s="11"/>
    </row>
    <row r="240" spans="2:21" s="2" customFormat="1" x14ac:dyDescent="0.2">
      <c r="B240" s="11"/>
      <c r="C240" s="11"/>
      <c r="D240" s="11"/>
      <c r="E240" s="11"/>
      <c r="F240" s="11"/>
      <c r="H240" s="4"/>
      <c r="I240" s="4"/>
      <c r="J240" s="4"/>
      <c r="K240" s="4"/>
      <c r="L240" s="4"/>
      <c r="M240" s="4"/>
      <c r="N240" s="4"/>
      <c r="O240" s="5"/>
      <c r="P240" s="4"/>
      <c r="Q240" s="4"/>
      <c r="R240" s="4"/>
      <c r="S240" s="6"/>
      <c r="T240" s="11"/>
      <c r="U240" s="11"/>
    </row>
    <row r="241" spans="2:21" s="2" customFormat="1" x14ac:dyDescent="0.2">
      <c r="B241" s="11"/>
      <c r="C241" s="11"/>
      <c r="D241" s="11"/>
      <c r="E241" s="11"/>
      <c r="F241" s="11"/>
      <c r="H241" s="4"/>
      <c r="I241" s="4"/>
      <c r="J241" s="4"/>
      <c r="K241" s="4"/>
      <c r="L241" s="4"/>
      <c r="M241" s="4"/>
      <c r="N241" s="4"/>
      <c r="O241" s="5"/>
      <c r="P241" s="4"/>
      <c r="Q241" s="4"/>
      <c r="R241" s="4"/>
      <c r="S241" s="6"/>
      <c r="T241" s="11"/>
      <c r="U241" s="11"/>
    </row>
    <row r="242" spans="2:21" s="2" customFormat="1" x14ac:dyDescent="0.2">
      <c r="B242" s="11"/>
      <c r="C242" s="11"/>
      <c r="D242" s="11"/>
      <c r="E242" s="11"/>
      <c r="F242" s="11"/>
      <c r="H242" s="4"/>
      <c r="I242" s="4"/>
      <c r="J242" s="4"/>
      <c r="K242" s="4"/>
      <c r="L242" s="4"/>
      <c r="M242" s="4"/>
      <c r="N242" s="4"/>
      <c r="O242" s="5"/>
      <c r="P242" s="4"/>
      <c r="Q242" s="4"/>
      <c r="R242" s="4"/>
      <c r="S242" s="6"/>
      <c r="T242" s="11"/>
      <c r="U242" s="11"/>
    </row>
    <row r="243" spans="2:21" s="2" customFormat="1" x14ac:dyDescent="0.2">
      <c r="B243" s="11"/>
      <c r="C243" s="11"/>
      <c r="D243" s="11"/>
      <c r="E243" s="11"/>
      <c r="F243" s="11"/>
      <c r="H243" s="4"/>
      <c r="I243" s="4"/>
      <c r="J243" s="4"/>
      <c r="K243" s="4"/>
      <c r="L243" s="4"/>
      <c r="M243" s="4"/>
      <c r="N243" s="4"/>
      <c r="O243" s="5"/>
      <c r="P243" s="4"/>
      <c r="Q243" s="4"/>
      <c r="R243" s="4"/>
      <c r="S243" s="6"/>
      <c r="T243" s="11"/>
      <c r="U243" s="11"/>
    </row>
    <row r="244" spans="2:21" s="2" customFormat="1" x14ac:dyDescent="0.2">
      <c r="B244" s="11"/>
      <c r="C244" s="11"/>
      <c r="D244" s="11"/>
      <c r="E244" s="11"/>
      <c r="F244" s="11"/>
      <c r="H244" s="4"/>
      <c r="I244" s="4"/>
      <c r="J244" s="4"/>
      <c r="K244" s="4"/>
      <c r="L244" s="4"/>
      <c r="M244" s="4"/>
      <c r="N244" s="4"/>
      <c r="O244" s="5"/>
      <c r="P244" s="4"/>
      <c r="Q244" s="4"/>
      <c r="R244" s="4"/>
      <c r="S244" s="6"/>
      <c r="T244" s="11"/>
      <c r="U244" s="11"/>
    </row>
    <row r="245" spans="2:21" s="2" customFormat="1" x14ac:dyDescent="0.2">
      <c r="B245" s="11"/>
      <c r="C245" s="11"/>
      <c r="D245" s="11"/>
      <c r="E245" s="11"/>
      <c r="F245" s="11"/>
      <c r="H245" s="4"/>
      <c r="I245" s="4"/>
      <c r="J245" s="4"/>
      <c r="K245" s="4"/>
      <c r="L245" s="4"/>
      <c r="M245" s="4"/>
      <c r="N245" s="4"/>
      <c r="O245" s="5"/>
      <c r="P245" s="4"/>
      <c r="Q245" s="4"/>
      <c r="R245" s="4"/>
      <c r="S245" s="6"/>
      <c r="T245" s="11"/>
      <c r="U245" s="11"/>
    </row>
    <row r="246" spans="2:21" s="2" customFormat="1" x14ac:dyDescent="0.2">
      <c r="B246" s="11"/>
      <c r="C246" s="11"/>
      <c r="D246" s="11"/>
      <c r="E246" s="11"/>
      <c r="F246" s="11"/>
      <c r="H246" s="4"/>
      <c r="I246" s="4"/>
      <c r="J246" s="4"/>
      <c r="K246" s="4"/>
      <c r="L246" s="4"/>
      <c r="M246" s="4"/>
      <c r="N246" s="4"/>
      <c r="O246" s="5"/>
      <c r="P246" s="4"/>
      <c r="Q246" s="4"/>
      <c r="R246" s="4"/>
      <c r="S246" s="6"/>
      <c r="T246" s="11"/>
      <c r="U246" s="11"/>
    </row>
    <row r="247" spans="2:21" s="2" customFormat="1" x14ac:dyDescent="0.2">
      <c r="B247" s="11"/>
      <c r="C247" s="11"/>
      <c r="D247" s="11"/>
      <c r="E247" s="11"/>
      <c r="F247" s="11"/>
      <c r="H247" s="4"/>
      <c r="I247" s="4"/>
      <c r="J247" s="4"/>
      <c r="K247" s="4"/>
      <c r="L247" s="4"/>
      <c r="M247" s="4"/>
      <c r="N247" s="4"/>
      <c r="O247" s="5"/>
      <c r="P247" s="4"/>
      <c r="Q247" s="4"/>
      <c r="R247" s="4"/>
      <c r="S247" s="6"/>
      <c r="T247" s="11"/>
      <c r="U247" s="11"/>
    </row>
    <row r="248" spans="2:21" s="2" customFormat="1" x14ac:dyDescent="0.2">
      <c r="B248" s="11"/>
      <c r="C248" s="11"/>
      <c r="D248" s="11"/>
      <c r="E248" s="11"/>
      <c r="F248" s="11"/>
      <c r="H248" s="4"/>
      <c r="I248" s="4"/>
      <c r="J248" s="4"/>
      <c r="K248" s="4"/>
      <c r="L248" s="4"/>
      <c r="M248" s="4"/>
      <c r="N248" s="4"/>
      <c r="O248" s="5"/>
      <c r="P248" s="4"/>
      <c r="Q248" s="4"/>
      <c r="R248" s="4"/>
      <c r="S248" s="6"/>
      <c r="T248" s="11"/>
      <c r="U248" s="11"/>
    </row>
    <row r="249" spans="2:21" s="2" customFormat="1" x14ac:dyDescent="0.2">
      <c r="B249" s="11"/>
      <c r="C249" s="11"/>
      <c r="D249" s="11"/>
      <c r="E249" s="11"/>
      <c r="F249" s="11"/>
      <c r="H249" s="4"/>
      <c r="I249" s="4"/>
      <c r="J249" s="4"/>
      <c r="K249" s="4"/>
      <c r="L249" s="4"/>
      <c r="M249" s="4"/>
      <c r="N249" s="4"/>
      <c r="O249" s="5"/>
      <c r="P249" s="4"/>
      <c r="Q249" s="4"/>
      <c r="R249" s="4"/>
      <c r="S249" s="6"/>
      <c r="T249" s="11"/>
      <c r="U249" s="11"/>
    </row>
    <row r="250" spans="2:21" s="2" customFormat="1" x14ac:dyDescent="0.2">
      <c r="B250" s="11"/>
      <c r="C250" s="11"/>
      <c r="D250" s="11"/>
      <c r="E250" s="11"/>
      <c r="F250" s="11"/>
      <c r="H250" s="4"/>
      <c r="I250" s="4"/>
      <c r="J250" s="4"/>
      <c r="K250" s="4"/>
      <c r="L250" s="4"/>
      <c r="M250" s="4"/>
      <c r="N250" s="4"/>
      <c r="O250" s="5"/>
      <c r="P250" s="4"/>
      <c r="Q250" s="4"/>
      <c r="R250" s="4"/>
      <c r="S250" s="6"/>
      <c r="T250" s="11"/>
      <c r="U250" s="11"/>
    </row>
    <row r="251" spans="2:21" s="2" customFormat="1" x14ac:dyDescent="0.2">
      <c r="B251" s="11"/>
      <c r="C251" s="11"/>
      <c r="D251" s="11"/>
      <c r="E251" s="11"/>
      <c r="F251" s="11"/>
      <c r="H251" s="4"/>
      <c r="I251" s="4"/>
      <c r="J251" s="4"/>
      <c r="K251" s="4"/>
      <c r="L251" s="4"/>
      <c r="M251" s="4"/>
      <c r="N251" s="4"/>
      <c r="O251" s="5"/>
      <c r="P251" s="4"/>
      <c r="Q251" s="4"/>
      <c r="R251" s="4"/>
      <c r="S251" s="6"/>
      <c r="T251" s="11"/>
      <c r="U251" s="11"/>
    </row>
    <row r="252" spans="2:21" s="2" customFormat="1" x14ac:dyDescent="0.2">
      <c r="B252" s="11"/>
      <c r="C252" s="11"/>
      <c r="D252" s="11"/>
      <c r="E252" s="11"/>
      <c r="F252" s="11"/>
      <c r="H252" s="4"/>
      <c r="I252" s="4"/>
      <c r="J252" s="4"/>
      <c r="K252" s="4"/>
      <c r="L252" s="4"/>
      <c r="M252" s="4"/>
      <c r="N252" s="4"/>
      <c r="O252" s="5"/>
      <c r="P252" s="4"/>
      <c r="Q252" s="4"/>
      <c r="R252" s="4"/>
      <c r="S252" s="6"/>
      <c r="T252" s="11"/>
      <c r="U252" s="11"/>
    </row>
    <row r="253" spans="2:21" s="2" customFormat="1" x14ac:dyDescent="0.2">
      <c r="B253" s="11"/>
      <c r="C253" s="11"/>
      <c r="D253" s="11"/>
      <c r="E253" s="11"/>
      <c r="F253" s="11"/>
      <c r="H253" s="4"/>
      <c r="I253" s="4"/>
      <c r="J253" s="4"/>
      <c r="K253" s="4"/>
      <c r="L253" s="4"/>
      <c r="M253" s="4"/>
      <c r="N253" s="4"/>
      <c r="O253" s="5"/>
      <c r="P253" s="4"/>
      <c r="Q253" s="4"/>
      <c r="R253" s="4"/>
      <c r="S253" s="6"/>
      <c r="T253" s="11"/>
      <c r="U253" s="11"/>
    </row>
    <row r="254" spans="2:21" s="2" customFormat="1" x14ac:dyDescent="0.2">
      <c r="B254" s="11"/>
      <c r="C254" s="11"/>
      <c r="D254" s="11"/>
      <c r="E254" s="11"/>
      <c r="F254" s="11"/>
      <c r="H254" s="4"/>
      <c r="I254" s="4"/>
      <c r="J254" s="4"/>
      <c r="K254" s="4"/>
      <c r="L254" s="4"/>
      <c r="M254" s="4"/>
      <c r="N254" s="4"/>
      <c r="O254" s="5"/>
      <c r="P254" s="4"/>
      <c r="Q254" s="4"/>
      <c r="R254" s="4"/>
      <c r="S254" s="6"/>
      <c r="T254" s="11"/>
      <c r="U254" s="11"/>
    </row>
    <row r="255" spans="2:21" s="2" customFormat="1" x14ac:dyDescent="0.2">
      <c r="B255" s="11"/>
      <c r="C255" s="11"/>
      <c r="D255" s="11"/>
      <c r="E255" s="11"/>
      <c r="F255" s="11"/>
      <c r="H255" s="4"/>
      <c r="I255" s="4"/>
      <c r="J255" s="4"/>
      <c r="K255" s="4"/>
      <c r="L255" s="4"/>
      <c r="M255" s="4"/>
      <c r="N255" s="4"/>
      <c r="O255" s="5"/>
      <c r="P255" s="4"/>
      <c r="Q255" s="4"/>
      <c r="R255" s="4"/>
      <c r="S255" s="6"/>
      <c r="T255" s="11"/>
      <c r="U255" s="11"/>
    </row>
    <row r="256" spans="2:21" s="2" customFormat="1" x14ac:dyDescent="0.2">
      <c r="B256" s="11"/>
      <c r="C256" s="11"/>
      <c r="D256" s="11"/>
      <c r="E256" s="11"/>
      <c r="F256" s="11"/>
      <c r="H256" s="4"/>
      <c r="I256" s="4"/>
      <c r="J256" s="4"/>
      <c r="K256" s="4"/>
      <c r="L256" s="4"/>
      <c r="M256" s="4"/>
      <c r="N256" s="4"/>
      <c r="O256" s="5"/>
      <c r="P256" s="4"/>
      <c r="Q256" s="4"/>
      <c r="R256" s="4"/>
      <c r="S256" s="6"/>
      <c r="T256" s="11"/>
      <c r="U256" s="11"/>
    </row>
    <row r="257" spans="2:21" s="2" customFormat="1" x14ac:dyDescent="0.2">
      <c r="B257" s="11"/>
      <c r="C257" s="11"/>
      <c r="D257" s="11"/>
      <c r="E257" s="11"/>
      <c r="F257" s="11"/>
      <c r="H257" s="4"/>
      <c r="I257" s="4"/>
      <c r="J257" s="4"/>
      <c r="K257" s="4"/>
      <c r="L257" s="4"/>
      <c r="M257" s="4"/>
      <c r="N257" s="4"/>
      <c r="O257" s="5"/>
      <c r="P257" s="4"/>
      <c r="Q257" s="4"/>
      <c r="R257" s="4"/>
      <c r="S257" s="6"/>
      <c r="T257" s="11"/>
      <c r="U257" s="11"/>
    </row>
    <row r="258" spans="2:21" s="2" customFormat="1" x14ac:dyDescent="0.2">
      <c r="B258" s="11"/>
      <c r="C258" s="11"/>
      <c r="D258" s="11"/>
      <c r="E258" s="11"/>
      <c r="F258" s="11"/>
      <c r="H258" s="4"/>
      <c r="I258" s="4"/>
      <c r="J258" s="4"/>
      <c r="K258" s="4"/>
      <c r="L258" s="4"/>
      <c r="M258" s="4"/>
      <c r="N258" s="4"/>
      <c r="O258" s="5"/>
      <c r="P258" s="4"/>
      <c r="Q258" s="4"/>
      <c r="R258" s="4"/>
      <c r="S258" s="6"/>
      <c r="T258" s="11"/>
      <c r="U258" s="11"/>
    </row>
    <row r="259" spans="2:21" s="2" customFormat="1" x14ac:dyDescent="0.2">
      <c r="B259" s="11"/>
      <c r="C259" s="11"/>
      <c r="D259" s="11"/>
      <c r="E259" s="11"/>
      <c r="F259" s="11"/>
      <c r="H259" s="4"/>
      <c r="I259" s="4"/>
      <c r="J259" s="4"/>
      <c r="K259" s="4"/>
      <c r="L259" s="4"/>
      <c r="M259" s="4"/>
      <c r="N259" s="4"/>
      <c r="O259" s="5"/>
      <c r="P259" s="4"/>
      <c r="Q259" s="4"/>
      <c r="R259" s="4"/>
      <c r="S259" s="6"/>
      <c r="T259" s="11"/>
      <c r="U259" s="11"/>
    </row>
    <row r="260" spans="2:21" s="2" customFormat="1" x14ac:dyDescent="0.2">
      <c r="B260" s="11"/>
      <c r="C260" s="11"/>
      <c r="D260" s="11"/>
      <c r="E260" s="11"/>
      <c r="F260" s="11"/>
      <c r="H260" s="4"/>
      <c r="I260" s="4"/>
      <c r="J260" s="4"/>
      <c r="K260" s="4"/>
      <c r="L260" s="4"/>
      <c r="M260" s="4"/>
      <c r="N260" s="4"/>
      <c r="O260" s="5"/>
      <c r="P260" s="4"/>
      <c r="Q260" s="4"/>
      <c r="R260" s="4"/>
      <c r="S260" s="6"/>
      <c r="T260" s="11"/>
      <c r="U260" s="11"/>
    </row>
    <row r="261" spans="2:21" s="2" customFormat="1" x14ac:dyDescent="0.2">
      <c r="B261" s="11"/>
      <c r="C261" s="11"/>
      <c r="D261" s="11"/>
      <c r="E261" s="11"/>
      <c r="F261" s="11"/>
      <c r="H261" s="4"/>
      <c r="I261" s="4"/>
      <c r="J261" s="4"/>
      <c r="K261" s="4"/>
      <c r="L261" s="4"/>
      <c r="M261" s="4"/>
      <c r="N261" s="4"/>
      <c r="O261" s="5"/>
      <c r="P261" s="4"/>
      <c r="Q261" s="4"/>
      <c r="R261" s="4"/>
      <c r="S261" s="6"/>
      <c r="T261" s="11"/>
      <c r="U261" s="11"/>
    </row>
    <row r="262" spans="2:21" s="2" customFormat="1" x14ac:dyDescent="0.2">
      <c r="B262" s="11"/>
      <c r="C262" s="11"/>
      <c r="D262" s="11"/>
      <c r="E262" s="11"/>
      <c r="F262" s="11"/>
      <c r="H262" s="4"/>
      <c r="I262" s="4"/>
      <c r="J262" s="4"/>
      <c r="K262" s="4"/>
      <c r="L262" s="4"/>
      <c r="M262" s="4"/>
      <c r="N262" s="4"/>
      <c r="O262" s="5"/>
      <c r="P262" s="4"/>
      <c r="Q262" s="4"/>
      <c r="R262" s="4"/>
      <c r="S262" s="6"/>
      <c r="T262" s="11"/>
      <c r="U262" s="11"/>
    </row>
    <row r="263" spans="2:21" s="2" customFormat="1" x14ac:dyDescent="0.2">
      <c r="B263" s="11"/>
      <c r="C263" s="11"/>
      <c r="D263" s="11"/>
      <c r="E263" s="11"/>
      <c r="F263" s="11"/>
      <c r="H263" s="4"/>
      <c r="I263" s="4"/>
      <c r="J263" s="4"/>
      <c r="K263" s="4"/>
      <c r="L263" s="4"/>
      <c r="M263" s="4"/>
      <c r="N263" s="4"/>
      <c r="O263" s="5"/>
      <c r="P263" s="4"/>
      <c r="Q263" s="4"/>
      <c r="R263" s="4"/>
      <c r="S263" s="6"/>
      <c r="T263" s="11"/>
      <c r="U263" s="11"/>
    </row>
    <row r="264" spans="2:21" s="2" customFormat="1" x14ac:dyDescent="0.2">
      <c r="B264" s="11"/>
      <c r="C264" s="11"/>
      <c r="D264" s="11"/>
      <c r="E264" s="11"/>
      <c r="F264" s="11"/>
      <c r="H264" s="4"/>
      <c r="I264" s="4"/>
      <c r="J264" s="4"/>
      <c r="K264" s="4"/>
      <c r="L264" s="4"/>
      <c r="M264" s="4"/>
      <c r="N264" s="4"/>
      <c r="O264" s="5"/>
      <c r="P264" s="4"/>
      <c r="Q264" s="4"/>
      <c r="R264" s="4"/>
      <c r="S264" s="6"/>
      <c r="T264" s="11"/>
      <c r="U264" s="11"/>
    </row>
    <row r="265" spans="2:21" s="2" customFormat="1" x14ac:dyDescent="0.2">
      <c r="B265" s="11"/>
      <c r="C265" s="11"/>
      <c r="D265" s="11"/>
      <c r="E265" s="11"/>
      <c r="F265" s="11"/>
      <c r="H265" s="4"/>
      <c r="I265" s="4"/>
      <c r="J265" s="4"/>
      <c r="K265" s="4"/>
      <c r="L265" s="4"/>
      <c r="M265" s="4"/>
      <c r="N265" s="4"/>
      <c r="O265" s="5"/>
      <c r="P265" s="4"/>
      <c r="Q265" s="4"/>
      <c r="R265" s="4"/>
      <c r="S265" s="6"/>
      <c r="T265" s="11"/>
      <c r="U265" s="11"/>
    </row>
    <row r="266" spans="2:21" s="2" customFormat="1" x14ac:dyDescent="0.2">
      <c r="B266" s="11"/>
      <c r="C266" s="11"/>
      <c r="D266" s="11"/>
      <c r="E266" s="11"/>
      <c r="F266" s="11"/>
      <c r="H266" s="4"/>
      <c r="I266" s="4"/>
      <c r="J266" s="4"/>
      <c r="K266" s="4"/>
      <c r="L266" s="4"/>
      <c r="M266" s="4"/>
      <c r="N266" s="4"/>
      <c r="O266" s="5"/>
      <c r="P266" s="4"/>
      <c r="Q266" s="4"/>
      <c r="R266" s="4"/>
      <c r="S266" s="6"/>
      <c r="T266" s="11"/>
      <c r="U266" s="11"/>
    </row>
    <row r="267" spans="2:21" s="2" customFormat="1" x14ac:dyDescent="0.2">
      <c r="B267" s="11"/>
      <c r="C267" s="11"/>
      <c r="D267" s="11"/>
      <c r="E267" s="11"/>
      <c r="F267" s="11"/>
      <c r="H267" s="4"/>
      <c r="I267" s="4"/>
      <c r="J267" s="4"/>
      <c r="K267" s="4"/>
      <c r="L267" s="4"/>
      <c r="M267" s="4"/>
      <c r="N267" s="4"/>
      <c r="O267" s="5"/>
      <c r="P267" s="4"/>
      <c r="Q267" s="4"/>
      <c r="R267" s="4"/>
      <c r="S267" s="6"/>
      <c r="T267" s="11"/>
      <c r="U267" s="11"/>
    </row>
    <row r="268" spans="2:21" s="2" customFormat="1" x14ac:dyDescent="0.2">
      <c r="B268" s="11"/>
      <c r="C268" s="11"/>
      <c r="D268" s="11"/>
      <c r="E268" s="11"/>
      <c r="F268" s="11"/>
      <c r="H268" s="4"/>
      <c r="I268" s="4"/>
      <c r="J268" s="4"/>
      <c r="K268" s="4"/>
      <c r="L268" s="4"/>
      <c r="M268" s="4"/>
      <c r="N268" s="4"/>
      <c r="O268" s="5"/>
      <c r="P268" s="4"/>
      <c r="Q268" s="4"/>
      <c r="R268" s="4"/>
      <c r="S268" s="6"/>
      <c r="T268" s="11"/>
      <c r="U268" s="11"/>
    </row>
    <row r="269" spans="2:21" s="2" customFormat="1" x14ac:dyDescent="0.2">
      <c r="B269" s="11"/>
      <c r="C269" s="11"/>
      <c r="D269" s="11"/>
      <c r="E269" s="11"/>
      <c r="F269" s="11"/>
      <c r="H269" s="4"/>
      <c r="I269" s="4"/>
      <c r="J269" s="4"/>
      <c r="K269" s="4"/>
      <c r="L269" s="4"/>
      <c r="M269" s="4"/>
      <c r="N269" s="4"/>
      <c r="O269" s="5"/>
      <c r="P269" s="4"/>
      <c r="Q269" s="4"/>
      <c r="R269" s="4"/>
      <c r="S269" s="6"/>
      <c r="T269" s="11"/>
      <c r="U269" s="11"/>
    </row>
    <row r="270" spans="2:21" s="2" customFormat="1" x14ac:dyDescent="0.2">
      <c r="B270" s="11"/>
      <c r="C270" s="11"/>
      <c r="D270" s="11"/>
      <c r="E270" s="11"/>
      <c r="F270" s="11"/>
      <c r="H270" s="4"/>
      <c r="I270" s="4"/>
      <c r="J270" s="4"/>
      <c r="K270" s="4"/>
      <c r="L270" s="4"/>
      <c r="M270" s="4"/>
      <c r="N270" s="4"/>
      <c r="O270" s="5"/>
      <c r="P270" s="4"/>
      <c r="Q270" s="4"/>
      <c r="R270" s="4"/>
      <c r="S270" s="6"/>
      <c r="T270" s="11"/>
      <c r="U270" s="11"/>
    </row>
    <row r="271" spans="2:21" s="2" customFormat="1" x14ac:dyDescent="0.2">
      <c r="B271" s="11"/>
      <c r="C271" s="11"/>
      <c r="D271" s="11"/>
      <c r="E271" s="11"/>
      <c r="F271" s="11"/>
      <c r="H271" s="4"/>
      <c r="I271" s="4"/>
      <c r="J271" s="4"/>
      <c r="K271" s="4"/>
      <c r="L271" s="4"/>
      <c r="M271" s="4"/>
      <c r="N271" s="4"/>
      <c r="O271" s="5"/>
      <c r="P271" s="4"/>
      <c r="Q271" s="4"/>
      <c r="R271" s="4"/>
      <c r="S271" s="6"/>
      <c r="T271" s="11"/>
      <c r="U271" s="11"/>
    </row>
    <row r="272" spans="2:21" s="2" customFormat="1" x14ac:dyDescent="0.2">
      <c r="B272" s="11"/>
      <c r="C272" s="11"/>
      <c r="D272" s="11"/>
      <c r="E272" s="11"/>
      <c r="F272" s="11"/>
      <c r="H272" s="4"/>
      <c r="I272" s="4"/>
      <c r="J272" s="4"/>
      <c r="K272" s="4"/>
      <c r="L272" s="4"/>
      <c r="M272" s="4"/>
      <c r="N272" s="4"/>
      <c r="O272" s="5"/>
      <c r="P272" s="4"/>
      <c r="Q272" s="4"/>
      <c r="R272" s="4"/>
      <c r="S272" s="6"/>
      <c r="T272" s="11"/>
      <c r="U272" s="11"/>
    </row>
    <row r="273" spans="2:21" s="2" customFormat="1" x14ac:dyDescent="0.2">
      <c r="B273" s="11"/>
      <c r="C273" s="11"/>
      <c r="D273" s="11"/>
      <c r="E273" s="11"/>
      <c r="F273" s="11"/>
      <c r="H273" s="4"/>
      <c r="I273" s="4"/>
      <c r="J273" s="4"/>
      <c r="K273" s="4"/>
      <c r="L273" s="4"/>
      <c r="M273" s="4"/>
      <c r="N273" s="4"/>
      <c r="O273" s="5"/>
      <c r="P273" s="4"/>
      <c r="Q273" s="4"/>
      <c r="R273" s="4"/>
      <c r="S273" s="6"/>
      <c r="T273" s="11"/>
      <c r="U273" s="11"/>
    </row>
    <row r="274" spans="2:21" s="2" customFormat="1" x14ac:dyDescent="0.2">
      <c r="B274" s="11"/>
      <c r="C274" s="11"/>
      <c r="D274" s="11"/>
      <c r="E274" s="11"/>
      <c r="F274" s="11"/>
      <c r="H274" s="4"/>
      <c r="I274" s="4"/>
      <c r="J274" s="4"/>
      <c r="K274" s="4"/>
      <c r="L274" s="4"/>
      <c r="M274" s="4"/>
      <c r="N274" s="4"/>
      <c r="O274" s="5"/>
      <c r="P274" s="4"/>
      <c r="Q274" s="4"/>
      <c r="R274" s="4"/>
      <c r="S274" s="6"/>
      <c r="T274" s="11"/>
      <c r="U274" s="11"/>
    </row>
    <row r="275" spans="2:21" s="2" customFormat="1" x14ac:dyDescent="0.2">
      <c r="B275" s="11"/>
      <c r="C275" s="11"/>
      <c r="D275" s="11"/>
      <c r="E275" s="11"/>
      <c r="F275" s="11"/>
      <c r="H275" s="4"/>
      <c r="I275" s="4"/>
      <c r="J275" s="4"/>
      <c r="K275" s="4"/>
      <c r="L275" s="4"/>
      <c r="M275" s="4"/>
      <c r="N275" s="4"/>
      <c r="O275" s="5"/>
      <c r="P275" s="4"/>
      <c r="Q275" s="4"/>
      <c r="R275" s="4"/>
      <c r="S275" s="6"/>
      <c r="T275" s="11"/>
      <c r="U275" s="11"/>
    </row>
    <row r="276" spans="2:21" s="2" customFormat="1" x14ac:dyDescent="0.2">
      <c r="B276" s="11"/>
      <c r="C276" s="11"/>
      <c r="D276" s="11"/>
      <c r="E276" s="11"/>
      <c r="F276" s="11"/>
      <c r="H276" s="4"/>
      <c r="I276" s="4"/>
      <c r="J276" s="4"/>
      <c r="K276" s="4"/>
      <c r="L276" s="4"/>
      <c r="M276" s="4"/>
      <c r="N276" s="4"/>
      <c r="O276" s="5"/>
      <c r="P276" s="4"/>
      <c r="Q276" s="4"/>
      <c r="R276" s="4"/>
      <c r="S276" s="6"/>
      <c r="T276" s="11"/>
      <c r="U276" s="11"/>
    </row>
    <row r="277" spans="2:21" s="2" customFormat="1" x14ac:dyDescent="0.2">
      <c r="B277" s="11"/>
      <c r="C277" s="11"/>
      <c r="D277" s="11"/>
      <c r="E277" s="11"/>
      <c r="F277" s="11"/>
      <c r="H277" s="4"/>
      <c r="I277" s="4"/>
      <c r="J277" s="4"/>
      <c r="K277" s="4"/>
      <c r="L277" s="4"/>
      <c r="M277" s="4"/>
      <c r="N277" s="4"/>
      <c r="O277" s="5"/>
      <c r="P277" s="4"/>
      <c r="Q277" s="4"/>
      <c r="R277" s="4"/>
      <c r="S277" s="6"/>
      <c r="T277" s="11"/>
      <c r="U277" s="11"/>
    </row>
    <row r="278" spans="2:21" s="2" customFormat="1" x14ac:dyDescent="0.2">
      <c r="B278" s="11"/>
      <c r="C278" s="11"/>
      <c r="D278" s="11"/>
      <c r="E278" s="11"/>
      <c r="F278" s="11"/>
      <c r="H278" s="4"/>
      <c r="I278" s="4"/>
      <c r="J278" s="4"/>
      <c r="K278" s="4"/>
      <c r="L278" s="4"/>
      <c r="M278" s="4"/>
      <c r="N278" s="4"/>
      <c r="O278" s="5"/>
      <c r="P278" s="4"/>
      <c r="Q278" s="4"/>
      <c r="R278" s="4"/>
      <c r="S278" s="6"/>
      <c r="T278" s="11"/>
      <c r="U278" s="11"/>
    </row>
    <row r="279" spans="2:21" s="2" customFormat="1" x14ac:dyDescent="0.2">
      <c r="B279" s="11"/>
      <c r="C279" s="11"/>
      <c r="D279" s="11"/>
      <c r="E279" s="11"/>
      <c r="F279" s="11"/>
      <c r="H279" s="4"/>
      <c r="I279" s="4"/>
      <c r="J279" s="4"/>
      <c r="K279" s="4"/>
      <c r="L279" s="4"/>
      <c r="M279" s="4"/>
      <c r="N279" s="4"/>
      <c r="O279" s="5"/>
      <c r="P279" s="4"/>
      <c r="Q279" s="4"/>
      <c r="R279" s="4"/>
      <c r="S279" s="6"/>
      <c r="T279" s="11"/>
      <c r="U279" s="11"/>
    </row>
    <row r="280" spans="2:21" s="2" customFormat="1" x14ac:dyDescent="0.2">
      <c r="B280" s="11"/>
      <c r="C280" s="11"/>
      <c r="D280" s="11"/>
      <c r="E280" s="11"/>
      <c r="F280" s="11"/>
      <c r="H280" s="4"/>
      <c r="I280" s="4"/>
      <c r="J280" s="4"/>
      <c r="K280" s="4"/>
      <c r="L280" s="4"/>
      <c r="M280" s="4"/>
      <c r="N280" s="4"/>
      <c r="O280" s="5"/>
      <c r="P280" s="4"/>
      <c r="Q280" s="4"/>
      <c r="R280" s="4"/>
      <c r="S280" s="6"/>
      <c r="T280" s="11"/>
      <c r="U280" s="11"/>
    </row>
    <row r="281" spans="2:21" s="2" customFormat="1" x14ac:dyDescent="0.2">
      <c r="B281" s="11"/>
      <c r="C281" s="11"/>
      <c r="D281" s="11"/>
      <c r="E281" s="11"/>
      <c r="F281" s="11"/>
      <c r="H281" s="4"/>
      <c r="I281" s="4"/>
      <c r="J281" s="4"/>
      <c r="K281" s="4"/>
      <c r="L281" s="4"/>
      <c r="M281" s="4"/>
      <c r="N281" s="4"/>
      <c r="O281" s="5"/>
      <c r="P281" s="4"/>
      <c r="Q281" s="4"/>
      <c r="R281" s="4"/>
      <c r="S281" s="6"/>
      <c r="T281" s="11"/>
      <c r="U281" s="11"/>
    </row>
    <row r="282" spans="2:21" s="2" customFormat="1" x14ac:dyDescent="0.2">
      <c r="B282" s="11"/>
      <c r="C282" s="11"/>
      <c r="D282" s="11"/>
      <c r="E282" s="11"/>
      <c r="F282" s="11"/>
      <c r="H282" s="4"/>
      <c r="I282" s="4"/>
      <c r="J282" s="4"/>
      <c r="K282" s="4"/>
      <c r="L282" s="4"/>
      <c r="M282" s="4"/>
      <c r="N282" s="4"/>
      <c r="O282" s="5"/>
      <c r="P282" s="4"/>
      <c r="Q282" s="4"/>
      <c r="R282" s="4"/>
      <c r="S282" s="6"/>
      <c r="T282" s="11"/>
      <c r="U282" s="11"/>
    </row>
    <row r="283" spans="2:21" s="2" customFormat="1" x14ac:dyDescent="0.2">
      <c r="B283" s="11"/>
      <c r="C283" s="11"/>
      <c r="D283" s="11"/>
      <c r="E283" s="11"/>
      <c r="F283" s="11"/>
      <c r="H283" s="4"/>
      <c r="I283" s="4"/>
      <c r="J283" s="4"/>
      <c r="K283" s="4"/>
      <c r="L283" s="4"/>
      <c r="M283" s="4"/>
      <c r="N283" s="4"/>
      <c r="O283" s="5"/>
      <c r="P283" s="4"/>
      <c r="Q283" s="4"/>
      <c r="R283" s="4"/>
      <c r="S283" s="6"/>
      <c r="T283" s="11"/>
      <c r="U283" s="11"/>
    </row>
    <row r="284" spans="2:21" s="2" customFormat="1" x14ac:dyDescent="0.2">
      <c r="B284" s="11"/>
      <c r="C284" s="11"/>
      <c r="D284" s="11"/>
      <c r="E284" s="11"/>
      <c r="F284" s="11"/>
      <c r="H284" s="4"/>
      <c r="I284" s="4"/>
      <c r="J284" s="4"/>
      <c r="K284" s="4"/>
      <c r="L284" s="4"/>
      <c r="M284" s="4"/>
      <c r="N284" s="4"/>
      <c r="O284" s="5"/>
      <c r="P284" s="4"/>
      <c r="Q284" s="4"/>
      <c r="R284" s="4"/>
      <c r="S284" s="6"/>
      <c r="T284" s="11"/>
      <c r="U284" s="11"/>
    </row>
    <row r="285" spans="2:21" s="2" customFormat="1" x14ac:dyDescent="0.2">
      <c r="B285" s="11"/>
      <c r="C285" s="11"/>
      <c r="D285" s="11"/>
      <c r="E285" s="11"/>
      <c r="F285" s="11"/>
      <c r="H285" s="4"/>
      <c r="I285" s="4"/>
      <c r="J285" s="4"/>
      <c r="K285" s="4"/>
      <c r="L285" s="4"/>
      <c r="M285" s="4"/>
      <c r="N285" s="4"/>
      <c r="O285" s="5"/>
      <c r="P285" s="4"/>
      <c r="Q285" s="4"/>
      <c r="R285" s="4"/>
      <c r="S285" s="6"/>
      <c r="T285" s="11"/>
      <c r="U285" s="11"/>
    </row>
    <row r="286" spans="2:21" s="2" customFormat="1" x14ac:dyDescent="0.2">
      <c r="B286" s="11"/>
      <c r="C286" s="11"/>
      <c r="D286" s="11"/>
      <c r="E286" s="11"/>
      <c r="F286" s="11"/>
      <c r="H286" s="4"/>
      <c r="I286" s="4"/>
      <c r="J286" s="4"/>
      <c r="K286" s="4"/>
      <c r="L286" s="4"/>
      <c r="M286" s="4"/>
      <c r="N286" s="4"/>
      <c r="O286" s="5"/>
      <c r="P286" s="4"/>
      <c r="Q286" s="4"/>
      <c r="R286" s="4"/>
      <c r="S286" s="6"/>
      <c r="T286" s="11"/>
      <c r="U286" s="11"/>
    </row>
    <row r="287" spans="2:21" s="2" customFormat="1" x14ac:dyDescent="0.2">
      <c r="B287" s="11"/>
      <c r="C287" s="11"/>
      <c r="D287" s="11"/>
      <c r="E287" s="11"/>
      <c r="F287" s="11"/>
      <c r="H287" s="4"/>
      <c r="I287" s="4"/>
      <c r="J287" s="4"/>
      <c r="K287" s="4"/>
      <c r="L287" s="4"/>
      <c r="M287" s="4"/>
      <c r="N287" s="4"/>
      <c r="O287" s="5"/>
      <c r="P287" s="4"/>
      <c r="Q287" s="4"/>
      <c r="R287" s="4"/>
      <c r="S287" s="6"/>
      <c r="T287" s="11"/>
      <c r="U287" s="11"/>
    </row>
    <row r="288" spans="2:21" s="2" customFormat="1" x14ac:dyDescent="0.2">
      <c r="B288" s="11"/>
      <c r="C288" s="11"/>
      <c r="D288" s="11"/>
      <c r="E288" s="11"/>
      <c r="F288" s="11"/>
      <c r="H288" s="4"/>
      <c r="I288" s="4"/>
      <c r="J288" s="4"/>
      <c r="K288" s="4"/>
      <c r="L288" s="4"/>
      <c r="M288" s="4"/>
      <c r="N288" s="4"/>
      <c r="O288" s="5"/>
      <c r="P288" s="4"/>
      <c r="Q288" s="4"/>
      <c r="R288" s="4"/>
      <c r="S288" s="6"/>
      <c r="T288" s="11"/>
      <c r="U288" s="11"/>
    </row>
    <row r="289" spans="2:21" s="2" customFormat="1" x14ac:dyDescent="0.2">
      <c r="B289" s="11"/>
      <c r="C289" s="11"/>
      <c r="D289" s="11"/>
      <c r="E289" s="11"/>
      <c r="F289" s="11"/>
      <c r="H289" s="4"/>
      <c r="I289" s="4"/>
      <c r="J289" s="4"/>
      <c r="K289" s="4"/>
      <c r="L289" s="4"/>
      <c r="M289" s="4"/>
      <c r="N289" s="4"/>
      <c r="O289" s="5"/>
      <c r="P289" s="4"/>
      <c r="Q289" s="4"/>
      <c r="R289" s="4"/>
      <c r="S289" s="6"/>
      <c r="T289" s="11"/>
      <c r="U289" s="11"/>
    </row>
    <row r="290" spans="2:21" s="2" customFormat="1" x14ac:dyDescent="0.2">
      <c r="B290" s="11"/>
      <c r="C290" s="11"/>
      <c r="D290" s="11"/>
      <c r="E290" s="11"/>
      <c r="F290" s="11"/>
      <c r="H290" s="4"/>
      <c r="I290" s="4"/>
      <c r="J290" s="4"/>
      <c r="K290" s="4"/>
      <c r="L290" s="4"/>
      <c r="M290" s="4"/>
      <c r="N290" s="4"/>
      <c r="O290" s="5"/>
      <c r="P290" s="4"/>
      <c r="Q290" s="4"/>
      <c r="R290" s="4"/>
      <c r="S290" s="6"/>
      <c r="T290" s="11"/>
      <c r="U290" s="11"/>
    </row>
    <row r="291" spans="2:21" s="2" customFormat="1" x14ac:dyDescent="0.2">
      <c r="B291" s="11"/>
      <c r="C291" s="11"/>
      <c r="D291" s="11"/>
      <c r="E291" s="11"/>
      <c r="F291" s="11"/>
      <c r="H291" s="4"/>
      <c r="I291" s="4"/>
      <c r="J291" s="4"/>
      <c r="K291" s="4"/>
      <c r="L291" s="4"/>
      <c r="M291" s="4"/>
      <c r="N291" s="4"/>
      <c r="O291" s="5"/>
      <c r="P291" s="4"/>
      <c r="Q291" s="4"/>
      <c r="R291" s="4"/>
      <c r="S291" s="6"/>
      <c r="T291" s="11"/>
      <c r="U291" s="11"/>
    </row>
    <row r="292" spans="2:21" s="2" customFormat="1" x14ac:dyDescent="0.2">
      <c r="B292" s="11"/>
      <c r="C292" s="11"/>
      <c r="D292" s="11"/>
      <c r="E292" s="11"/>
      <c r="F292" s="11"/>
      <c r="H292" s="4"/>
      <c r="I292" s="4"/>
      <c r="J292" s="4"/>
      <c r="K292" s="4"/>
      <c r="L292" s="4"/>
      <c r="M292" s="4"/>
      <c r="N292" s="4"/>
      <c r="O292" s="5"/>
      <c r="P292" s="4"/>
      <c r="Q292" s="4"/>
      <c r="R292" s="4"/>
      <c r="S292" s="6"/>
      <c r="T292" s="11"/>
      <c r="U292" s="11"/>
    </row>
    <row r="293" spans="2:21" s="2" customFormat="1" x14ac:dyDescent="0.2">
      <c r="B293" s="11"/>
      <c r="C293" s="11"/>
      <c r="D293" s="11"/>
      <c r="E293" s="11"/>
      <c r="F293" s="11"/>
      <c r="H293" s="4"/>
      <c r="I293" s="4"/>
      <c r="J293" s="4"/>
      <c r="K293" s="4"/>
      <c r="L293" s="4"/>
      <c r="M293" s="4"/>
      <c r="N293" s="4"/>
      <c r="O293" s="5"/>
      <c r="P293" s="4"/>
      <c r="Q293" s="4"/>
      <c r="R293" s="4"/>
      <c r="S293" s="6"/>
      <c r="T293" s="11"/>
      <c r="U293" s="11"/>
    </row>
    <row r="294" spans="2:21" s="2" customFormat="1" x14ac:dyDescent="0.2">
      <c r="B294" s="11"/>
      <c r="C294" s="11"/>
      <c r="D294" s="11"/>
      <c r="E294" s="11"/>
      <c r="F294" s="11"/>
      <c r="H294" s="4"/>
      <c r="I294" s="4"/>
      <c r="J294" s="4"/>
      <c r="K294" s="4"/>
      <c r="L294" s="4"/>
      <c r="M294" s="4"/>
      <c r="N294" s="4"/>
      <c r="O294" s="5"/>
      <c r="P294" s="4"/>
      <c r="Q294" s="4"/>
      <c r="R294" s="4"/>
      <c r="S294" s="6"/>
      <c r="T294" s="11"/>
      <c r="U294" s="11"/>
    </row>
    <row r="295" spans="2:21" s="2" customFormat="1" x14ac:dyDescent="0.2">
      <c r="B295" s="11"/>
      <c r="C295" s="11"/>
      <c r="D295" s="11"/>
      <c r="E295" s="11"/>
      <c r="F295" s="11"/>
      <c r="H295" s="4"/>
      <c r="I295" s="4"/>
      <c r="J295" s="4"/>
      <c r="K295" s="4"/>
      <c r="L295" s="4"/>
      <c r="M295" s="4"/>
      <c r="N295" s="4"/>
      <c r="O295" s="5"/>
      <c r="P295" s="4"/>
      <c r="Q295" s="4"/>
      <c r="R295" s="4"/>
      <c r="S295" s="6"/>
      <c r="T295" s="11"/>
      <c r="U295" s="11"/>
    </row>
    <row r="296" spans="2:21" s="2" customFormat="1" x14ac:dyDescent="0.2">
      <c r="B296" s="11"/>
      <c r="C296" s="11"/>
      <c r="D296" s="11"/>
      <c r="E296" s="11"/>
      <c r="F296" s="11"/>
      <c r="H296" s="4"/>
      <c r="I296" s="4"/>
      <c r="J296" s="4"/>
      <c r="K296" s="4"/>
      <c r="L296" s="4"/>
      <c r="M296" s="4"/>
      <c r="N296" s="4"/>
      <c r="O296" s="5"/>
      <c r="P296" s="4"/>
      <c r="Q296" s="4"/>
      <c r="R296" s="4"/>
      <c r="S296" s="6"/>
      <c r="T296" s="11"/>
      <c r="U296" s="11"/>
    </row>
    <row r="297" spans="2:21" s="2" customFormat="1" x14ac:dyDescent="0.2">
      <c r="B297" s="11"/>
      <c r="C297" s="11"/>
      <c r="D297" s="11"/>
      <c r="E297" s="11"/>
      <c r="F297" s="11"/>
      <c r="H297" s="4"/>
      <c r="I297" s="4"/>
      <c r="J297" s="4"/>
      <c r="K297" s="4"/>
      <c r="L297" s="4"/>
      <c r="M297" s="4"/>
      <c r="N297" s="4"/>
      <c r="O297" s="5"/>
      <c r="P297" s="4"/>
      <c r="Q297" s="4"/>
      <c r="R297" s="4"/>
      <c r="S297" s="6"/>
      <c r="T297" s="11"/>
      <c r="U297" s="11"/>
    </row>
    <row r="298" spans="2:21" s="2" customFormat="1" x14ac:dyDescent="0.2">
      <c r="B298" s="11"/>
      <c r="C298" s="11"/>
      <c r="D298" s="11"/>
      <c r="E298" s="11"/>
      <c r="F298" s="11"/>
      <c r="H298" s="4"/>
      <c r="I298" s="4"/>
      <c r="J298" s="4"/>
      <c r="K298" s="4"/>
      <c r="L298" s="4"/>
      <c r="M298" s="4"/>
      <c r="N298" s="4"/>
      <c r="O298" s="5"/>
      <c r="P298" s="4"/>
      <c r="Q298" s="4"/>
      <c r="R298" s="4"/>
      <c r="S298" s="6"/>
      <c r="T298" s="11"/>
      <c r="U298" s="11"/>
    </row>
    <row r="299" spans="2:21" s="2" customFormat="1" x14ac:dyDescent="0.2">
      <c r="B299" s="11"/>
      <c r="C299" s="11"/>
      <c r="D299" s="11"/>
      <c r="E299" s="11"/>
      <c r="F299" s="11"/>
      <c r="H299" s="4"/>
      <c r="I299" s="4"/>
      <c r="J299" s="4"/>
      <c r="K299" s="4"/>
      <c r="L299" s="4"/>
      <c r="M299" s="4"/>
      <c r="N299" s="4"/>
      <c r="O299" s="5"/>
      <c r="P299" s="4"/>
      <c r="Q299" s="4"/>
      <c r="R299" s="4"/>
      <c r="S299" s="6"/>
      <c r="T299" s="11"/>
      <c r="U299" s="11"/>
    </row>
    <row r="300" spans="2:21" s="2" customFormat="1" x14ac:dyDescent="0.2">
      <c r="B300" s="11"/>
      <c r="C300" s="11"/>
      <c r="D300" s="11"/>
      <c r="E300" s="11"/>
      <c r="F300" s="11"/>
      <c r="H300" s="4"/>
      <c r="I300" s="4"/>
      <c r="J300" s="4"/>
      <c r="K300" s="4"/>
      <c r="L300" s="4"/>
      <c r="M300" s="4"/>
      <c r="N300" s="4"/>
      <c r="O300" s="5"/>
      <c r="P300" s="4"/>
      <c r="Q300" s="4"/>
      <c r="R300" s="4"/>
      <c r="S300" s="6"/>
      <c r="T300" s="11"/>
      <c r="U300" s="11"/>
    </row>
    <row r="301" spans="2:21" s="2" customFormat="1" x14ac:dyDescent="0.2">
      <c r="B301" s="11"/>
      <c r="C301" s="11"/>
      <c r="D301" s="11"/>
      <c r="E301" s="11"/>
      <c r="F301" s="11"/>
      <c r="H301" s="4"/>
      <c r="I301" s="4"/>
      <c r="J301" s="4"/>
      <c r="K301" s="4"/>
      <c r="L301" s="4"/>
      <c r="M301" s="4"/>
      <c r="N301" s="4"/>
      <c r="O301" s="5"/>
      <c r="P301" s="4"/>
      <c r="Q301" s="4"/>
      <c r="R301" s="4"/>
      <c r="S301" s="6"/>
      <c r="T301" s="11"/>
      <c r="U301" s="11"/>
    </row>
    <row r="302" spans="2:21" s="2" customFormat="1" x14ac:dyDescent="0.2">
      <c r="B302" s="11"/>
      <c r="C302" s="11"/>
      <c r="D302" s="11"/>
      <c r="E302" s="11"/>
      <c r="F302" s="11"/>
      <c r="H302" s="4"/>
      <c r="I302" s="4"/>
      <c r="J302" s="4"/>
      <c r="K302" s="4"/>
      <c r="L302" s="4"/>
      <c r="M302" s="4"/>
      <c r="N302" s="4"/>
      <c r="O302" s="5"/>
      <c r="P302" s="4"/>
      <c r="Q302" s="4"/>
      <c r="R302" s="4"/>
      <c r="S302" s="6"/>
      <c r="T302" s="11"/>
      <c r="U302" s="11"/>
    </row>
    <row r="303" spans="2:21" s="2" customFormat="1" x14ac:dyDescent="0.2">
      <c r="B303" s="11"/>
      <c r="C303" s="11"/>
      <c r="D303" s="11"/>
      <c r="E303" s="11"/>
      <c r="F303" s="11"/>
      <c r="H303" s="4"/>
      <c r="I303" s="4"/>
      <c r="J303" s="4"/>
      <c r="K303" s="4"/>
      <c r="L303" s="4"/>
      <c r="M303" s="4"/>
      <c r="N303" s="4"/>
      <c r="O303" s="5"/>
      <c r="P303" s="4"/>
      <c r="Q303" s="4"/>
      <c r="R303" s="4"/>
      <c r="S303" s="6"/>
      <c r="T303" s="11"/>
      <c r="U303" s="11"/>
    </row>
    <row r="304" spans="2:21" s="2" customFormat="1" x14ac:dyDescent="0.2">
      <c r="B304" s="11"/>
      <c r="C304" s="11"/>
      <c r="D304" s="11"/>
      <c r="E304" s="11"/>
      <c r="F304" s="11"/>
      <c r="H304" s="4"/>
      <c r="I304" s="4"/>
      <c r="J304" s="4"/>
      <c r="K304" s="4"/>
      <c r="L304" s="4"/>
      <c r="M304" s="4"/>
      <c r="N304" s="4"/>
      <c r="O304" s="5"/>
      <c r="P304" s="4"/>
      <c r="Q304" s="4"/>
      <c r="R304" s="4"/>
      <c r="S304" s="6"/>
      <c r="T304" s="11"/>
      <c r="U304" s="11"/>
    </row>
    <row r="305" spans="2:21" s="2" customFormat="1" x14ac:dyDescent="0.2">
      <c r="B305" s="11"/>
      <c r="C305" s="11"/>
      <c r="D305" s="11"/>
      <c r="E305" s="11"/>
      <c r="F305" s="11"/>
      <c r="H305" s="4"/>
      <c r="I305" s="4"/>
      <c r="J305" s="4"/>
      <c r="K305" s="4"/>
      <c r="L305" s="4"/>
      <c r="M305" s="4"/>
      <c r="N305" s="4"/>
      <c r="O305" s="5"/>
      <c r="P305" s="4"/>
      <c r="Q305" s="4"/>
      <c r="R305" s="4"/>
      <c r="S305" s="6"/>
      <c r="T305" s="11"/>
      <c r="U305" s="11"/>
    </row>
    <row r="306" spans="2:21" s="2" customFormat="1" x14ac:dyDescent="0.2">
      <c r="B306" s="11"/>
      <c r="C306" s="11"/>
      <c r="D306" s="11"/>
      <c r="E306" s="11"/>
      <c r="F306" s="11"/>
      <c r="H306" s="4"/>
      <c r="I306" s="4"/>
      <c r="J306" s="4"/>
      <c r="K306" s="4"/>
      <c r="L306" s="4"/>
      <c r="M306" s="4"/>
      <c r="N306" s="4"/>
      <c r="O306" s="5"/>
      <c r="P306" s="4"/>
      <c r="Q306" s="4"/>
      <c r="R306" s="4"/>
      <c r="S306" s="6"/>
      <c r="T306" s="11"/>
      <c r="U306" s="11"/>
    </row>
    <row r="307" spans="2:21" s="2" customFormat="1" x14ac:dyDescent="0.2">
      <c r="B307" s="11"/>
      <c r="C307" s="11"/>
      <c r="D307" s="11"/>
      <c r="E307" s="11"/>
      <c r="F307" s="11"/>
      <c r="H307" s="4"/>
      <c r="I307" s="4"/>
      <c r="J307" s="4"/>
      <c r="K307" s="4"/>
      <c r="L307" s="4"/>
      <c r="M307" s="4"/>
      <c r="N307" s="4"/>
      <c r="O307" s="5"/>
      <c r="P307" s="4"/>
      <c r="Q307" s="4"/>
      <c r="R307" s="4"/>
      <c r="S307" s="6"/>
      <c r="T307" s="11"/>
      <c r="U307" s="11"/>
    </row>
    <row r="308" spans="2:21" s="2" customFormat="1" x14ac:dyDescent="0.2">
      <c r="B308" s="11"/>
      <c r="C308" s="11"/>
      <c r="D308" s="11"/>
      <c r="E308" s="11"/>
      <c r="F308" s="11"/>
      <c r="H308" s="4"/>
      <c r="I308" s="4"/>
      <c r="J308" s="4"/>
      <c r="K308" s="4"/>
      <c r="L308" s="4"/>
      <c r="M308" s="4"/>
      <c r="N308" s="4"/>
      <c r="O308" s="5"/>
      <c r="P308" s="4"/>
      <c r="Q308" s="4"/>
      <c r="R308" s="4"/>
      <c r="S308" s="6"/>
      <c r="T308" s="11"/>
      <c r="U308" s="11"/>
    </row>
    <row r="309" spans="2:21" s="2" customFormat="1" x14ac:dyDescent="0.2">
      <c r="B309" s="11"/>
      <c r="C309" s="11"/>
      <c r="D309" s="11"/>
      <c r="E309" s="11"/>
      <c r="F309" s="11"/>
      <c r="H309" s="4"/>
      <c r="I309" s="4"/>
      <c r="J309" s="4"/>
      <c r="K309" s="4"/>
      <c r="L309" s="4"/>
      <c r="M309" s="4"/>
      <c r="N309" s="4"/>
      <c r="O309" s="5"/>
      <c r="P309" s="4"/>
      <c r="Q309" s="4"/>
      <c r="R309" s="4"/>
      <c r="S309" s="6"/>
      <c r="T309" s="11"/>
      <c r="U309" s="11"/>
    </row>
    <row r="310" spans="2:21" s="2" customFormat="1" x14ac:dyDescent="0.2">
      <c r="B310" s="11"/>
      <c r="C310" s="11"/>
      <c r="D310" s="11"/>
      <c r="E310" s="11"/>
      <c r="F310" s="11"/>
      <c r="H310" s="4"/>
      <c r="I310" s="4"/>
      <c r="J310" s="4"/>
      <c r="K310" s="4"/>
      <c r="L310" s="4"/>
      <c r="M310" s="4"/>
      <c r="N310" s="4"/>
      <c r="O310" s="5"/>
      <c r="P310" s="4"/>
      <c r="Q310" s="4"/>
      <c r="R310" s="4"/>
      <c r="S310" s="6"/>
      <c r="T310" s="11"/>
      <c r="U310" s="11"/>
    </row>
    <row r="311" spans="2:21" s="2" customFormat="1" x14ac:dyDescent="0.2">
      <c r="B311" s="11"/>
      <c r="C311" s="11"/>
      <c r="D311" s="11"/>
      <c r="E311" s="11"/>
      <c r="F311" s="11"/>
      <c r="H311" s="4"/>
      <c r="I311" s="4"/>
      <c r="J311" s="4"/>
      <c r="K311" s="4"/>
      <c r="L311" s="4"/>
      <c r="M311" s="4"/>
      <c r="N311" s="4"/>
      <c r="O311" s="5"/>
      <c r="P311" s="4"/>
      <c r="Q311" s="4"/>
      <c r="R311" s="4"/>
      <c r="S311" s="6"/>
      <c r="T311" s="11"/>
      <c r="U311" s="11"/>
    </row>
    <row r="312" spans="2:21" s="2" customFormat="1" x14ac:dyDescent="0.2">
      <c r="B312" s="11"/>
      <c r="C312" s="11"/>
      <c r="D312" s="11"/>
      <c r="E312" s="11"/>
      <c r="F312" s="11"/>
      <c r="H312" s="4"/>
      <c r="I312" s="4"/>
      <c r="J312" s="4"/>
      <c r="K312" s="4"/>
      <c r="L312" s="4"/>
      <c r="M312" s="4"/>
      <c r="N312" s="4"/>
      <c r="O312" s="5"/>
      <c r="P312" s="4"/>
      <c r="Q312" s="4"/>
      <c r="R312" s="4"/>
      <c r="S312" s="6"/>
      <c r="T312" s="11"/>
      <c r="U312" s="11"/>
    </row>
    <row r="313" spans="2:21" s="2" customFormat="1" x14ac:dyDescent="0.2">
      <c r="B313" s="11"/>
      <c r="C313" s="11"/>
      <c r="D313" s="11"/>
      <c r="E313" s="11"/>
      <c r="F313" s="11"/>
      <c r="H313" s="4"/>
      <c r="I313" s="4"/>
      <c r="J313" s="4"/>
      <c r="K313" s="4"/>
      <c r="L313" s="4"/>
      <c r="M313" s="4"/>
      <c r="N313" s="4"/>
      <c r="O313" s="5"/>
      <c r="P313" s="4"/>
      <c r="Q313" s="4"/>
      <c r="R313" s="4"/>
      <c r="S313" s="6"/>
      <c r="T313" s="11"/>
      <c r="U313" s="11"/>
    </row>
    <row r="314" spans="2:21" s="2" customFormat="1" x14ac:dyDescent="0.2">
      <c r="B314" s="11"/>
      <c r="C314" s="11"/>
      <c r="D314" s="11"/>
      <c r="E314" s="11"/>
      <c r="F314" s="11"/>
      <c r="H314" s="4"/>
      <c r="I314" s="4"/>
      <c r="J314" s="4"/>
      <c r="K314" s="4"/>
      <c r="L314" s="4"/>
      <c r="M314" s="4"/>
      <c r="N314" s="4"/>
      <c r="O314" s="5"/>
      <c r="P314" s="4"/>
      <c r="Q314" s="4"/>
      <c r="R314" s="4"/>
      <c r="S314" s="6"/>
      <c r="T314" s="11"/>
      <c r="U314" s="11"/>
    </row>
    <row r="315" spans="2:21" s="2" customFormat="1" x14ac:dyDescent="0.2">
      <c r="B315" s="11"/>
      <c r="C315" s="11"/>
      <c r="D315" s="11"/>
      <c r="E315" s="11"/>
      <c r="F315" s="11"/>
      <c r="H315" s="4"/>
      <c r="I315" s="4"/>
      <c r="J315" s="4"/>
      <c r="K315" s="4"/>
      <c r="L315" s="4"/>
      <c r="M315" s="4"/>
      <c r="N315" s="4"/>
      <c r="O315" s="5"/>
      <c r="P315" s="4"/>
      <c r="Q315" s="4"/>
      <c r="R315" s="4"/>
      <c r="S315" s="6"/>
      <c r="T315" s="11"/>
      <c r="U315" s="11"/>
    </row>
    <row r="316" spans="2:21" s="2" customFormat="1" x14ac:dyDescent="0.2">
      <c r="B316" s="11"/>
      <c r="C316" s="11"/>
      <c r="D316" s="11"/>
      <c r="E316" s="11"/>
      <c r="F316" s="11"/>
      <c r="H316" s="4"/>
      <c r="I316" s="4"/>
      <c r="J316" s="4"/>
      <c r="K316" s="4"/>
      <c r="L316" s="4"/>
      <c r="M316" s="4"/>
      <c r="N316" s="4"/>
      <c r="O316" s="5"/>
      <c r="P316" s="4"/>
      <c r="Q316" s="4"/>
      <c r="R316" s="4"/>
      <c r="S316" s="6"/>
      <c r="T316" s="11"/>
      <c r="U316" s="11"/>
    </row>
    <row r="317" spans="2:21" s="2" customFormat="1" x14ac:dyDescent="0.2">
      <c r="B317" s="11"/>
      <c r="C317" s="11"/>
      <c r="D317" s="11"/>
      <c r="E317" s="11"/>
      <c r="F317" s="11"/>
      <c r="H317" s="4"/>
      <c r="I317" s="4"/>
      <c r="J317" s="4"/>
      <c r="K317" s="4"/>
      <c r="L317" s="4"/>
      <c r="M317" s="4"/>
      <c r="N317" s="4"/>
      <c r="O317" s="5"/>
      <c r="P317" s="4"/>
      <c r="Q317" s="4"/>
      <c r="R317" s="4"/>
      <c r="S317" s="6"/>
      <c r="T317" s="11"/>
      <c r="U317" s="11"/>
    </row>
    <row r="318" spans="2:21" s="2" customFormat="1" x14ac:dyDescent="0.2">
      <c r="B318" s="11"/>
      <c r="C318" s="11"/>
      <c r="D318" s="11"/>
      <c r="E318" s="11"/>
      <c r="F318" s="11"/>
      <c r="H318" s="4"/>
      <c r="I318" s="4"/>
      <c r="J318" s="4"/>
      <c r="K318" s="4"/>
      <c r="L318" s="4"/>
      <c r="M318" s="4"/>
      <c r="N318" s="4"/>
      <c r="O318" s="5"/>
      <c r="P318" s="4"/>
      <c r="Q318" s="4"/>
      <c r="R318" s="4"/>
      <c r="S318" s="6"/>
      <c r="T318" s="11"/>
      <c r="U318" s="11"/>
    </row>
    <row r="319" spans="2:21" s="2" customFormat="1" x14ac:dyDescent="0.2">
      <c r="B319" s="11"/>
      <c r="C319" s="11"/>
      <c r="D319" s="11"/>
      <c r="E319" s="11"/>
      <c r="F319" s="11"/>
      <c r="H319" s="4"/>
      <c r="I319" s="4"/>
      <c r="J319" s="4"/>
      <c r="K319" s="4"/>
      <c r="L319" s="4"/>
      <c r="M319" s="4"/>
      <c r="N319" s="4"/>
      <c r="O319" s="5"/>
      <c r="P319" s="4"/>
      <c r="Q319" s="4"/>
      <c r="R319" s="4"/>
      <c r="S319" s="6"/>
      <c r="T319" s="11"/>
      <c r="U319" s="11"/>
    </row>
    <row r="320" spans="2:21" s="2" customFormat="1" x14ac:dyDescent="0.2">
      <c r="B320" s="11"/>
      <c r="C320" s="11"/>
      <c r="D320" s="11"/>
      <c r="E320" s="11"/>
      <c r="F320" s="11"/>
      <c r="H320" s="4"/>
      <c r="I320" s="4"/>
      <c r="J320" s="4"/>
      <c r="K320" s="4"/>
      <c r="L320" s="4"/>
      <c r="M320" s="4"/>
      <c r="N320" s="4"/>
      <c r="O320" s="5"/>
      <c r="P320" s="4"/>
      <c r="Q320" s="4"/>
      <c r="R320" s="4"/>
      <c r="S320" s="6"/>
      <c r="T320" s="11"/>
      <c r="U320" s="11"/>
    </row>
    <row r="321" spans="2:21" s="2" customFormat="1" x14ac:dyDescent="0.2">
      <c r="B321" s="11"/>
      <c r="C321" s="11"/>
      <c r="D321" s="11"/>
      <c r="E321" s="11"/>
      <c r="F321" s="11"/>
      <c r="H321" s="4"/>
      <c r="I321" s="4"/>
      <c r="J321" s="4"/>
      <c r="K321" s="4"/>
      <c r="L321" s="4"/>
      <c r="M321" s="4"/>
      <c r="N321" s="4"/>
      <c r="O321" s="5"/>
      <c r="P321" s="4"/>
      <c r="Q321" s="4"/>
      <c r="R321" s="4"/>
      <c r="S321" s="6"/>
      <c r="T321" s="11"/>
      <c r="U321" s="11"/>
    </row>
    <row r="322" spans="2:21" s="2" customFormat="1" x14ac:dyDescent="0.2">
      <c r="B322" s="11"/>
      <c r="C322" s="11"/>
      <c r="D322" s="11"/>
      <c r="E322" s="11"/>
      <c r="F322" s="11"/>
      <c r="H322" s="4"/>
      <c r="I322" s="4"/>
      <c r="J322" s="4"/>
      <c r="K322" s="4"/>
      <c r="L322" s="4"/>
      <c r="M322" s="4"/>
      <c r="N322" s="4"/>
      <c r="O322" s="5"/>
      <c r="P322" s="4"/>
      <c r="Q322" s="4"/>
      <c r="R322" s="4"/>
      <c r="S322" s="6"/>
      <c r="T322" s="11"/>
      <c r="U322" s="11"/>
    </row>
    <row r="323" spans="2:21" s="2" customFormat="1" x14ac:dyDescent="0.2">
      <c r="B323" s="11"/>
      <c r="C323" s="11"/>
      <c r="D323" s="11"/>
      <c r="E323" s="11"/>
      <c r="F323" s="11"/>
      <c r="H323" s="4"/>
      <c r="I323" s="4"/>
      <c r="J323" s="4"/>
      <c r="K323" s="4"/>
      <c r="L323" s="4"/>
      <c r="M323" s="4"/>
      <c r="N323" s="4"/>
      <c r="O323" s="5"/>
      <c r="P323" s="4"/>
      <c r="Q323" s="4"/>
      <c r="R323" s="4"/>
      <c r="S323" s="6"/>
      <c r="T323" s="11"/>
      <c r="U323" s="11"/>
    </row>
    <row r="324" spans="2:21" s="2" customFormat="1" x14ac:dyDescent="0.2">
      <c r="B324" s="11"/>
      <c r="C324" s="11"/>
      <c r="D324" s="11"/>
      <c r="E324" s="11"/>
      <c r="F324" s="11"/>
      <c r="H324" s="4"/>
      <c r="I324" s="4"/>
      <c r="J324" s="4"/>
      <c r="K324" s="4"/>
      <c r="L324" s="4"/>
      <c r="M324" s="4"/>
      <c r="N324" s="4"/>
      <c r="O324" s="5"/>
      <c r="P324" s="4"/>
      <c r="Q324" s="4"/>
      <c r="R324" s="4"/>
      <c r="S324" s="6"/>
      <c r="T324" s="11"/>
      <c r="U324" s="11"/>
    </row>
    <row r="325" spans="2:21" s="2" customFormat="1" x14ac:dyDescent="0.2">
      <c r="B325" s="11"/>
      <c r="C325" s="11"/>
      <c r="D325" s="11"/>
      <c r="E325" s="11"/>
      <c r="F325" s="11"/>
      <c r="H325" s="4"/>
      <c r="I325" s="4"/>
      <c r="J325" s="4"/>
      <c r="K325" s="4"/>
      <c r="L325" s="4"/>
      <c r="M325" s="4"/>
      <c r="N325" s="4"/>
      <c r="O325" s="5"/>
      <c r="P325" s="4"/>
      <c r="Q325" s="4"/>
      <c r="R325" s="4"/>
      <c r="S325" s="6"/>
      <c r="T325" s="11"/>
      <c r="U325" s="11"/>
    </row>
    <row r="326" spans="2:21" s="2" customFormat="1" x14ac:dyDescent="0.2">
      <c r="B326" s="11"/>
      <c r="C326" s="11"/>
      <c r="D326" s="11"/>
      <c r="E326" s="11"/>
      <c r="F326" s="11"/>
      <c r="H326" s="4"/>
      <c r="I326" s="4"/>
      <c r="J326" s="4"/>
      <c r="K326" s="4"/>
      <c r="L326" s="4"/>
      <c r="M326" s="4"/>
      <c r="N326" s="4"/>
      <c r="O326" s="5"/>
      <c r="P326" s="4"/>
      <c r="Q326" s="4"/>
      <c r="R326" s="4"/>
      <c r="S326" s="6"/>
      <c r="T326" s="11"/>
      <c r="U326" s="11"/>
    </row>
    <row r="327" spans="2:21" s="2" customFormat="1" x14ac:dyDescent="0.2">
      <c r="B327" s="11"/>
      <c r="C327" s="11"/>
      <c r="D327" s="11"/>
      <c r="E327" s="11"/>
      <c r="F327" s="11"/>
      <c r="H327" s="4"/>
      <c r="I327" s="4"/>
      <c r="J327" s="4"/>
      <c r="K327" s="4"/>
      <c r="L327" s="4"/>
      <c r="M327" s="4"/>
      <c r="N327" s="4"/>
      <c r="O327" s="5"/>
      <c r="P327" s="4"/>
      <c r="Q327" s="4"/>
      <c r="R327" s="4"/>
      <c r="S327" s="6"/>
      <c r="T327" s="11"/>
      <c r="U327" s="11"/>
    </row>
    <row r="328" spans="2:21" s="2" customFormat="1" x14ac:dyDescent="0.2">
      <c r="B328" s="11"/>
      <c r="C328" s="11"/>
      <c r="D328" s="11"/>
      <c r="E328" s="11"/>
      <c r="F328" s="11"/>
      <c r="H328" s="4"/>
      <c r="I328" s="4"/>
      <c r="J328" s="4"/>
      <c r="K328" s="4"/>
      <c r="L328" s="4"/>
      <c r="M328" s="4"/>
      <c r="N328" s="4"/>
      <c r="O328" s="5"/>
      <c r="P328" s="4"/>
      <c r="Q328" s="4"/>
      <c r="R328" s="4"/>
      <c r="S328" s="6"/>
      <c r="T328" s="11"/>
      <c r="U328" s="11"/>
    </row>
    <row r="329" spans="2:21" s="2" customFormat="1" x14ac:dyDescent="0.2">
      <c r="B329" s="11"/>
      <c r="C329" s="11"/>
      <c r="D329" s="11"/>
      <c r="E329" s="11"/>
      <c r="F329" s="11"/>
      <c r="H329" s="4"/>
      <c r="I329" s="4"/>
      <c r="J329" s="4"/>
      <c r="K329" s="4"/>
      <c r="L329" s="4"/>
      <c r="M329" s="4"/>
      <c r="N329" s="4"/>
      <c r="O329" s="5"/>
      <c r="P329" s="4"/>
      <c r="Q329" s="4"/>
      <c r="R329" s="4"/>
      <c r="S329" s="6"/>
      <c r="T329" s="11"/>
      <c r="U329" s="11"/>
    </row>
    <row r="330" spans="2:21" s="2" customFormat="1" x14ac:dyDescent="0.2">
      <c r="B330" s="11"/>
      <c r="C330" s="11"/>
      <c r="D330" s="11"/>
      <c r="E330" s="11"/>
      <c r="F330" s="11"/>
      <c r="H330" s="4"/>
      <c r="I330" s="4"/>
      <c r="J330" s="4"/>
      <c r="K330" s="4"/>
      <c r="L330" s="4"/>
      <c r="M330" s="4"/>
      <c r="N330" s="4"/>
      <c r="O330" s="5"/>
      <c r="P330" s="4"/>
      <c r="Q330" s="4"/>
      <c r="R330" s="4"/>
      <c r="S330" s="6"/>
      <c r="T330" s="11"/>
      <c r="U330" s="11"/>
    </row>
    <row r="331" spans="2:21" s="2" customFormat="1" x14ac:dyDescent="0.2">
      <c r="B331" s="11"/>
      <c r="C331" s="11"/>
      <c r="D331" s="11"/>
      <c r="E331" s="11"/>
      <c r="F331" s="11"/>
      <c r="H331" s="4"/>
      <c r="I331" s="4"/>
      <c r="J331" s="4"/>
      <c r="K331" s="4"/>
      <c r="L331" s="4"/>
      <c r="M331" s="4"/>
      <c r="N331" s="4"/>
      <c r="O331" s="5"/>
      <c r="P331" s="4"/>
      <c r="Q331" s="4"/>
      <c r="R331" s="4"/>
      <c r="S331" s="6"/>
      <c r="T331" s="11"/>
      <c r="U331" s="11"/>
    </row>
    <row r="332" spans="2:21" s="2" customFormat="1" x14ac:dyDescent="0.2">
      <c r="B332" s="11"/>
      <c r="C332" s="11"/>
      <c r="D332" s="11"/>
      <c r="E332" s="11"/>
      <c r="F332" s="11"/>
      <c r="H332" s="4"/>
      <c r="I332" s="4"/>
      <c r="J332" s="4"/>
      <c r="K332" s="4"/>
      <c r="L332" s="4"/>
      <c r="M332" s="4"/>
      <c r="N332" s="4"/>
      <c r="O332" s="5"/>
      <c r="P332" s="4"/>
      <c r="Q332" s="4"/>
      <c r="R332" s="4"/>
      <c r="S332" s="6"/>
      <c r="T332" s="11"/>
      <c r="U332" s="11"/>
    </row>
    <row r="333" spans="2:21" s="2" customFormat="1" x14ac:dyDescent="0.2">
      <c r="B333" s="11"/>
      <c r="C333" s="11"/>
      <c r="D333" s="11"/>
      <c r="E333" s="11"/>
      <c r="F333" s="11"/>
      <c r="H333" s="4"/>
      <c r="I333" s="4"/>
      <c r="J333" s="4"/>
      <c r="K333" s="4"/>
      <c r="L333" s="4"/>
      <c r="M333" s="4"/>
      <c r="N333" s="4"/>
      <c r="O333" s="5"/>
      <c r="P333" s="4"/>
      <c r="Q333" s="4"/>
      <c r="R333" s="4"/>
      <c r="S333" s="6"/>
      <c r="T333" s="11"/>
      <c r="U333" s="11"/>
    </row>
    <row r="334" spans="2:21" s="2" customFormat="1" x14ac:dyDescent="0.2">
      <c r="B334" s="11"/>
      <c r="C334" s="11"/>
      <c r="D334" s="11"/>
      <c r="E334" s="11"/>
      <c r="F334" s="11"/>
      <c r="H334" s="4"/>
      <c r="I334" s="4"/>
      <c r="J334" s="4"/>
      <c r="K334" s="4"/>
      <c r="L334" s="4"/>
      <c r="M334" s="4"/>
      <c r="N334" s="4"/>
      <c r="O334" s="5"/>
      <c r="P334" s="4"/>
      <c r="Q334" s="4"/>
      <c r="R334" s="4"/>
      <c r="S334" s="6"/>
      <c r="T334" s="11"/>
      <c r="U334" s="11"/>
    </row>
    <row r="335" spans="2:21" s="2" customFormat="1" x14ac:dyDescent="0.2">
      <c r="B335" s="11"/>
      <c r="C335" s="11"/>
      <c r="D335" s="11"/>
      <c r="E335" s="11"/>
      <c r="F335" s="11"/>
      <c r="H335" s="4"/>
      <c r="I335" s="4"/>
      <c r="J335" s="4"/>
      <c r="K335" s="4"/>
      <c r="L335" s="4"/>
      <c r="M335" s="4"/>
      <c r="N335" s="4"/>
      <c r="O335" s="5"/>
      <c r="P335" s="4"/>
      <c r="Q335" s="4"/>
      <c r="R335" s="4"/>
      <c r="S335" s="6"/>
      <c r="T335" s="11"/>
      <c r="U335" s="11"/>
    </row>
    <row r="336" spans="2:21" s="2" customFormat="1" x14ac:dyDescent="0.2">
      <c r="B336" s="11"/>
      <c r="C336" s="11"/>
      <c r="D336" s="11"/>
      <c r="E336" s="11"/>
      <c r="F336" s="11"/>
      <c r="H336" s="4"/>
      <c r="I336" s="4"/>
      <c r="J336" s="4"/>
      <c r="K336" s="4"/>
      <c r="L336" s="4"/>
      <c r="M336" s="4"/>
      <c r="N336" s="4"/>
      <c r="O336" s="5"/>
      <c r="P336" s="4"/>
      <c r="Q336" s="4"/>
      <c r="R336" s="4"/>
      <c r="S336" s="6"/>
      <c r="T336" s="11"/>
      <c r="U336" s="11"/>
    </row>
    <row r="337" spans="2:21" s="2" customFormat="1" x14ac:dyDescent="0.2">
      <c r="B337" s="11"/>
      <c r="C337" s="11"/>
      <c r="D337" s="11"/>
      <c r="E337" s="11"/>
      <c r="F337" s="11"/>
      <c r="H337" s="4"/>
      <c r="I337" s="4"/>
      <c r="J337" s="4"/>
      <c r="K337" s="4"/>
      <c r="L337" s="4"/>
      <c r="M337" s="4"/>
      <c r="N337" s="4"/>
      <c r="O337" s="5"/>
      <c r="P337" s="4"/>
      <c r="Q337" s="4"/>
      <c r="R337" s="4"/>
      <c r="S337" s="6"/>
      <c r="T337" s="11"/>
      <c r="U337" s="11"/>
    </row>
    <row r="338" spans="2:21" s="2" customFormat="1" x14ac:dyDescent="0.2">
      <c r="B338" s="11"/>
      <c r="C338" s="11"/>
      <c r="D338" s="11"/>
      <c r="E338" s="11"/>
      <c r="F338" s="11"/>
      <c r="H338" s="4"/>
      <c r="I338" s="4"/>
      <c r="J338" s="4"/>
      <c r="K338" s="4"/>
      <c r="L338" s="4"/>
      <c r="M338" s="4"/>
      <c r="N338" s="4"/>
      <c r="O338" s="5"/>
      <c r="P338" s="4"/>
      <c r="Q338" s="4"/>
      <c r="R338" s="4"/>
      <c r="S338" s="6"/>
      <c r="T338" s="11"/>
      <c r="U338" s="11"/>
    </row>
    <row r="339" spans="2:21" s="2" customFormat="1" x14ac:dyDescent="0.2">
      <c r="B339" s="11"/>
      <c r="C339" s="11"/>
      <c r="D339" s="11"/>
      <c r="E339" s="11"/>
      <c r="F339" s="11"/>
      <c r="H339" s="4"/>
      <c r="I339" s="4"/>
      <c r="J339" s="4"/>
      <c r="K339" s="4"/>
      <c r="L339" s="4"/>
      <c r="M339" s="4"/>
      <c r="N339" s="4"/>
      <c r="O339" s="5"/>
      <c r="P339" s="4"/>
      <c r="Q339" s="4"/>
      <c r="R339" s="4"/>
      <c r="S339" s="6"/>
      <c r="T339" s="11"/>
      <c r="U339" s="11"/>
    </row>
    <row r="340" spans="2:21" s="2" customFormat="1" x14ac:dyDescent="0.2">
      <c r="B340" s="11"/>
      <c r="C340" s="11"/>
      <c r="D340" s="11"/>
      <c r="E340" s="11"/>
      <c r="F340" s="11"/>
      <c r="H340" s="4"/>
      <c r="I340" s="4"/>
      <c r="J340" s="4"/>
      <c r="K340" s="4"/>
      <c r="L340" s="4"/>
      <c r="M340" s="4"/>
      <c r="N340" s="4"/>
      <c r="O340" s="5"/>
      <c r="P340" s="4"/>
      <c r="Q340" s="4"/>
      <c r="R340" s="4"/>
      <c r="S340" s="6"/>
      <c r="T340" s="11"/>
      <c r="U340" s="11"/>
    </row>
    <row r="341" spans="2:21" s="2" customFormat="1" x14ac:dyDescent="0.2">
      <c r="B341" s="11"/>
      <c r="C341" s="11"/>
      <c r="D341" s="11"/>
      <c r="E341" s="11"/>
      <c r="F341" s="11"/>
      <c r="H341" s="4"/>
      <c r="I341" s="4"/>
      <c r="J341" s="4"/>
      <c r="K341" s="4"/>
      <c r="L341" s="4"/>
      <c r="M341" s="4"/>
      <c r="N341" s="4"/>
      <c r="O341" s="5"/>
      <c r="P341" s="4"/>
      <c r="Q341" s="4"/>
      <c r="R341" s="4"/>
      <c r="S341" s="6"/>
      <c r="T341" s="11"/>
      <c r="U341" s="11"/>
    </row>
    <row r="342" spans="2:21" s="2" customFormat="1" x14ac:dyDescent="0.2">
      <c r="B342" s="11"/>
      <c r="C342" s="11"/>
      <c r="D342" s="11"/>
      <c r="E342" s="11"/>
      <c r="F342" s="11"/>
      <c r="H342" s="4"/>
      <c r="I342" s="4"/>
      <c r="J342" s="4"/>
      <c r="K342" s="4"/>
      <c r="L342" s="4"/>
      <c r="M342" s="4"/>
      <c r="N342" s="4"/>
      <c r="O342" s="5"/>
      <c r="P342" s="4"/>
      <c r="Q342" s="4"/>
      <c r="R342" s="4"/>
      <c r="S342" s="6"/>
      <c r="T342" s="11"/>
      <c r="U342" s="11"/>
    </row>
    <row r="343" spans="2:21" s="2" customFormat="1" x14ac:dyDescent="0.2">
      <c r="B343" s="11"/>
      <c r="C343" s="11"/>
      <c r="D343" s="11"/>
      <c r="E343" s="11"/>
      <c r="F343" s="11"/>
      <c r="H343" s="4"/>
      <c r="I343" s="4"/>
      <c r="J343" s="4"/>
      <c r="K343" s="4"/>
      <c r="L343" s="4"/>
      <c r="M343" s="4"/>
      <c r="N343" s="4"/>
      <c r="O343" s="5"/>
      <c r="P343" s="4"/>
      <c r="Q343" s="4"/>
      <c r="R343" s="4"/>
      <c r="S343" s="6"/>
      <c r="T343" s="11"/>
      <c r="U343" s="11"/>
    </row>
    <row r="344" spans="2:21" s="2" customFormat="1" x14ac:dyDescent="0.2">
      <c r="B344" s="11"/>
      <c r="C344" s="11"/>
      <c r="D344" s="11"/>
      <c r="E344" s="11"/>
      <c r="F344" s="11"/>
      <c r="H344" s="4"/>
      <c r="I344" s="4"/>
      <c r="J344" s="4"/>
      <c r="K344" s="4"/>
      <c r="L344" s="4"/>
      <c r="M344" s="4"/>
      <c r="N344" s="4"/>
      <c r="O344" s="5"/>
      <c r="P344" s="4"/>
      <c r="Q344" s="4"/>
      <c r="R344" s="4"/>
      <c r="S344" s="6"/>
      <c r="T344" s="11"/>
      <c r="U344" s="11"/>
    </row>
    <row r="345" spans="2:21" s="2" customFormat="1" x14ac:dyDescent="0.2">
      <c r="B345" s="11"/>
      <c r="C345" s="11"/>
      <c r="D345" s="11"/>
      <c r="E345" s="11"/>
      <c r="F345" s="11"/>
      <c r="H345" s="4"/>
      <c r="I345" s="4"/>
      <c r="J345" s="4"/>
      <c r="K345" s="4"/>
      <c r="L345" s="4"/>
      <c r="M345" s="4"/>
      <c r="N345" s="4"/>
      <c r="O345" s="5"/>
      <c r="P345" s="4"/>
      <c r="Q345" s="4"/>
      <c r="R345" s="4"/>
      <c r="S345" s="6"/>
      <c r="T345" s="11"/>
      <c r="U345" s="11"/>
    </row>
    <row r="346" spans="2:21" s="2" customFormat="1" x14ac:dyDescent="0.2">
      <c r="B346" s="11"/>
      <c r="C346" s="11"/>
      <c r="D346" s="11"/>
      <c r="E346" s="11"/>
      <c r="F346" s="11"/>
      <c r="H346" s="4"/>
      <c r="I346" s="4"/>
      <c r="J346" s="4"/>
      <c r="K346" s="4"/>
      <c r="L346" s="4"/>
      <c r="M346" s="4"/>
      <c r="N346" s="4"/>
      <c r="O346" s="5"/>
      <c r="P346" s="4"/>
      <c r="Q346" s="4"/>
      <c r="R346" s="4"/>
      <c r="S346" s="6"/>
      <c r="T346" s="11"/>
      <c r="U346" s="11"/>
    </row>
    <row r="347" spans="2:21" s="2" customFormat="1" x14ac:dyDescent="0.2">
      <c r="B347" s="11"/>
      <c r="C347" s="11"/>
      <c r="D347" s="11"/>
      <c r="E347" s="11"/>
      <c r="F347" s="11"/>
      <c r="H347" s="4"/>
      <c r="I347" s="4"/>
      <c r="J347" s="4"/>
      <c r="K347" s="4"/>
      <c r="L347" s="4"/>
      <c r="M347" s="4"/>
      <c r="N347" s="4"/>
      <c r="O347" s="5"/>
      <c r="P347" s="4"/>
      <c r="Q347" s="4"/>
      <c r="R347" s="4"/>
      <c r="S347" s="6"/>
      <c r="T347" s="11"/>
      <c r="U347" s="11"/>
    </row>
    <row r="348" spans="2:21" s="2" customFormat="1" x14ac:dyDescent="0.2">
      <c r="B348" s="11"/>
      <c r="C348" s="11"/>
      <c r="D348" s="11"/>
      <c r="E348" s="11"/>
      <c r="F348" s="11"/>
      <c r="H348" s="4"/>
      <c r="I348" s="4"/>
      <c r="J348" s="4"/>
      <c r="K348" s="4"/>
      <c r="L348" s="4"/>
      <c r="M348" s="4"/>
      <c r="N348" s="4"/>
      <c r="O348" s="5"/>
      <c r="P348" s="4"/>
      <c r="Q348" s="4"/>
      <c r="R348" s="4"/>
      <c r="S348" s="6"/>
      <c r="T348" s="11"/>
      <c r="U348" s="11"/>
    </row>
    <row r="349" spans="2:21" s="2" customFormat="1" x14ac:dyDescent="0.2">
      <c r="B349" s="11"/>
      <c r="C349" s="11"/>
      <c r="D349" s="11"/>
      <c r="E349" s="11"/>
      <c r="F349" s="11"/>
      <c r="H349" s="4"/>
      <c r="I349" s="4"/>
      <c r="J349" s="4"/>
      <c r="K349" s="4"/>
      <c r="L349" s="4"/>
      <c r="M349" s="4"/>
      <c r="N349" s="4"/>
      <c r="O349" s="5"/>
      <c r="P349" s="4"/>
      <c r="Q349" s="4"/>
      <c r="R349" s="4"/>
      <c r="S349" s="6"/>
      <c r="T349" s="11"/>
      <c r="U349" s="11"/>
    </row>
    <row r="350" spans="2:21" s="2" customFormat="1" x14ac:dyDescent="0.2">
      <c r="B350" s="11"/>
      <c r="C350" s="11"/>
      <c r="D350" s="11"/>
      <c r="E350" s="11"/>
      <c r="F350" s="11"/>
      <c r="H350" s="4"/>
      <c r="I350" s="4"/>
      <c r="J350" s="4"/>
      <c r="K350" s="4"/>
      <c r="L350" s="4"/>
      <c r="M350" s="4"/>
      <c r="N350" s="4"/>
      <c r="O350" s="5"/>
      <c r="P350" s="4"/>
      <c r="Q350" s="4"/>
      <c r="R350" s="4"/>
      <c r="S350" s="6"/>
      <c r="T350" s="11"/>
      <c r="U350" s="11"/>
    </row>
    <row r="351" spans="2:21" s="2" customFormat="1" x14ac:dyDescent="0.2">
      <c r="B351" s="11"/>
      <c r="C351" s="11"/>
      <c r="D351" s="11"/>
      <c r="E351" s="11"/>
      <c r="F351" s="11"/>
      <c r="H351" s="4"/>
      <c r="I351" s="4"/>
      <c r="J351" s="4"/>
      <c r="K351" s="4"/>
      <c r="L351" s="4"/>
      <c r="M351" s="4"/>
      <c r="N351" s="4"/>
      <c r="O351" s="5"/>
      <c r="P351" s="4"/>
      <c r="Q351" s="4"/>
      <c r="R351" s="4"/>
      <c r="S351" s="6"/>
      <c r="T351" s="11"/>
      <c r="U351" s="11"/>
    </row>
    <row r="352" spans="2:21" s="2" customFormat="1" x14ac:dyDescent="0.2">
      <c r="B352" s="11"/>
      <c r="C352" s="11"/>
      <c r="D352" s="11"/>
      <c r="E352" s="11"/>
      <c r="F352" s="11"/>
      <c r="H352" s="4"/>
      <c r="I352" s="4"/>
      <c r="J352" s="4"/>
      <c r="K352" s="4"/>
      <c r="L352" s="4"/>
      <c r="M352" s="4"/>
      <c r="N352" s="4"/>
      <c r="O352" s="5"/>
      <c r="P352" s="4"/>
      <c r="Q352" s="4"/>
      <c r="R352" s="4"/>
      <c r="S352" s="6"/>
      <c r="T352" s="11"/>
      <c r="U352" s="11"/>
    </row>
    <row r="353" spans="2:21" s="2" customFormat="1" x14ac:dyDescent="0.2">
      <c r="B353" s="11"/>
      <c r="C353" s="11"/>
      <c r="D353" s="11"/>
      <c r="E353" s="11"/>
      <c r="F353" s="11"/>
      <c r="H353" s="4"/>
      <c r="I353" s="4"/>
      <c r="J353" s="4"/>
      <c r="K353" s="4"/>
      <c r="L353" s="4"/>
      <c r="M353" s="4"/>
      <c r="N353" s="4"/>
      <c r="O353" s="5"/>
      <c r="P353" s="4"/>
      <c r="Q353" s="4"/>
      <c r="R353" s="4"/>
      <c r="S353" s="6"/>
      <c r="T353" s="11"/>
      <c r="U353" s="11"/>
    </row>
    <row r="354" spans="2:21" s="2" customFormat="1" x14ac:dyDescent="0.2">
      <c r="B354" s="11"/>
      <c r="C354" s="11"/>
      <c r="D354" s="11"/>
      <c r="E354" s="11"/>
      <c r="F354" s="11"/>
      <c r="H354" s="4"/>
      <c r="I354" s="4"/>
      <c r="J354" s="4"/>
      <c r="K354" s="4"/>
      <c r="L354" s="4"/>
      <c r="M354" s="4"/>
      <c r="N354" s="4"/>
      <c r="O354" s="5"/>
      <c r="P354" s="4"/>
      <c r="Q354" s="4"/>
      <c r="R354" s="4"/>
      <c r="S354" s="6"/>
      <c r="T354" s="11"/>
      <c r="U354" s="11"/>
    </row>
    <row r="355" spans="2:21" s="2" customFormat="1" x14ac:dyDescent="0.2">
      <c r="B355" s="11"/>
      <c r="C355" s="11"/>
      <c r="D355" s="11"/>
      <c r="E355" s="11"/>
      <c r="F355" s="11"/>
      <c r="H355" s="4"/>
      <c r="I355" s="4"/>
      <c r="J355" s="4"/>
      <c r="K355" s="4"/>
      <c r="L355" s="4"/>
      <c r="M355" s="4"/>
      <c r="N355" s="4"/>
      <c r="O355" s="5"/>
      <c r="P355" s="4"/>
      <c r="Q355" s="4"/>
      <c r="R355" s="4"/>
      <c r="S355" s="6"/>
      <c r="T355" s="11"/>
      <c r="U355" s="11"/>
    </row>
    <row r="356" spans="2:21" s="2" customFormat="1" x14ac:dyDescent="0.2">
      <c r="B356" s="11"/>
      <c r="C356" s="11"/>
      <c r="D356" s="11"/>
      <c r="E356" s="11"/>
      <c r="F356" s="11"/>
      <c r="H356" s="4"/>
      <c r="I356" s="4"/>
      <c r="J356" s="4"/>
      <c r="K356" s="4"/>
      <c r="L356" s="4"/>
      <c r="M356" s="4"/>
      <c r="N356" s="4"/>
      <c r="O356" s="5"/>
      <c r="P356" s="4"/>
      <c r="Q356" s="4"/>
      <c r="R356" s="4"/>
      <c r="S356" s="6"/>
      <c r="T356" s="11"/>
      <c r="U356" s="11"/>
    </row>
    <row r="357" spans="2:21" s="2" customFormat="1" x14ac:dyDescent="0.2">
      <c r="B357" s="11"/>
      <c r="C357" s="11"/>
      <c r="D357" s="11"/>
      <c r="E357" s="11"/>
      <c r="F357" s="11"/>
      <c r="H357" s="4"/>
      <c r="I357" s="4"/>
      <c r="J357" s="4"/>
      <c r="K357" s="4"/>
      <c r="L357" s="4"/>
      <c r="M357" s="4"/>
      <c r="N357" s="4"/>
      <c r="O357" s="5"/>
      <c r="P357" s="4"/>
      <c r="Q357" s="4"/>
      <c r="R357" s="4"/>
      <c r="S357" s="6"/>
      <c r="T357" s="11"/>
      <c r="U357" s="11"/>
    </row>
    <row r="358" spans="2:21" s="2" customFormat="1" x14ac:dyDescent="0.2">
      <c r="B358" s="11"/>
      <c r="C358" s="11"/>
      <c r="D358" s="11"/>
      <c r="E358" s="11"/>
      <c r="F358" s="11"/>
      <c r="H358" s="4"/>
      <c r="I358" s="4"/>
      <c r="J358" s="4"/>
      <c r="K358" s="4"/>
      <c r="L358" s="4"/>
      <c r="M358" s="4"/>
      <c r="N358" s="4"/>
      <c r="O358" s="5"/>
      <c r="P358" s="4"/>
      <c r="Q358" s="4"/>
      <c r="R358" s="4"/>
      <c r="S358" s="6"/>
      <c r="T358" s="11"/>
      <c r="U358" s="11"/>
    </row>
    <row r="359" spans="2:21" s="2" customFormat="1" x14ac:dyDescent="0.2">
      <c r="B359" s="11"/>
      <c r="C359" s="11"/>
      <c r="D359" s="11"/>
      <c r="E359" s="11"/>
      <c r="F359" s="11"/>
      <c r="H359" s="4"/>
      <c r="I359" s="4"/>
      <c r="J359" s="4"/>
      <c r="K359" s="4"/>
      <c r="L359" s="4"/>
      <c r="M359" s="4"/>
      <c r="N359" s="4"/>
      <c r="O359" s="5"/>
      <c r="P359" s="4"/>
      <c r="Q359" s="4"/>
      <c r="R359" s="4"/>
      <c r="S359" s="6"/>
      <c r="T359" s="11"/>
      <c r="U359" s="11"/>
    </row>
    <row r="360" spans="2:21" s="2" customFormat="1" x14ac:dyDescent="0.2">
      <c r="B360" s="11"/>
      <c r="C360" s="11"/>
      <c r="D360" s="11"/>
      <c r="E360" s="11"/>
      <c r="F360" s="11"/>
      <c r="H360" s="4"/>
      <c r="I360" s="4"/>
      <c r="J360" s="4"/>
      <c r="K360" s="4"/>
      <c r="L360" s="4"/>
      <c r="M360" s="4"/>
      <c r="N360" s="4"/>
      <c r="O360" s="5"/>
      <c r="P360" s="4"/>
      <c r="Q360" s="4"/>
      <c r="R360" s="4"/>
      <c r="S360" s="6"/>
      <c r="T360" s="11"/>
      <c r="U360" s="11"/>
    </row>
    <row r="361" spans="2:21" s="2" customFormat="1" x14ac:dyDescent="0.2">
      <c r="B361" s="11"/>
      <c r="C361" s="11"/>
      <c r="D361" s="11"/>
      <c r="E361" s="11"/>
      <c r="F361" s="11"/>
      <c r="H361" s="4"/>
      <c r="I361" s="4"/>
      <c r="J361" s="4"/>
      <c r="K361" s="4"/>
      <c r="L361" s="4"/>
      <c r="M361" s="4"/>
      <c r="N361" s="4"/>
      <c r="O361" s="5"/>
      <c r="P361" s="4"/>
      <c r="Q361" s="4"/>
      <c r="R361" s="4"/>
      <c r="S361" s="6"/>
      <c r="T361" s="11"/>
      <c r="U361" s="11"/>
    </row>
    <row r="362" spans="2:21" s="2" customFormat="1" x14ac:dyDescent="0.2">
      <c r="B362" s="11"/>
      <c r="C362" s="11"/>
      <c r="D362" s="11"/>
      <c r="E362" s="11"/>
      <c r="F362" s="11"/>
      <c r="H362" s="4"/>
      <c r="I362" s="4"/>
      <c r="J362" s="4"/>
      <c r="K362" s="4"/>
      <c r="L362" s="4"/>
      <c r="M362" s="4"/>
      <c r="N362" s="4"/>
      <c r="O362" s="5"/>
      <c r="P362" s="4"/>
      <c r="Q362" s="4"/>
      <c r="R362" s="4"/>
      <c r="S362" s="6"/>
      <c r="T362" s="11"/>
      <c r="U362" s="11"/>
    </row>
    <row r="363" spans="2:21" s="2" customFormat="1" x14ac:dyDescent="0.2">
      <c r="B363" s="11"/>
      <c r="C363" s="11"/>
      <c r="D363" s="11"/>
      <c r="E363" s="11"/>
      <c r="F363" s="11"/>
      <c r="H363" s="4"/>
      <c r="I363" s="4"/>
      <c r="J363" s="4"/>
      <c r="K363" s="4"/>
      <c r="L363" s="4"/>
      <c r="M363" s="4"/>
      <c r="N363" s="4"/>
      <c r="O363" s="5"/>
      <c r="P363" s="4"/>
      <c r="Q363" s="4"/>
      <c r="R363" s="4"/>
      <c r="S363" s="6"/>
      <c r="T363" s="11"/>
      <c r="U363" s="11"/>
    </row>
    <row r="364" spans="2:21" s="2" customFormat="1" x14ac:dyDescent="0.2">
      <c r="B364" s="11"/>
      <c r="C364" s="11"/>
      <c r="D364" s="11"/>
      <c r="E364" s="11"/>
      <c r="F364" s="11"/>
      <c r="H364" s="4"/>
      <c r="I364" s="4"/>
      <c r="J364" s="4"/>
      <c r="K364" s="4"/>
      <c r="L364" s="4"/>
      <c r="M364" s="4"/>
      <c r="N364" s="4"/>
      <c r="O364" s="5"/>
      <c r="P364" s="4"/>
      <c r="Q364" s="4"/>
      <c r="R364" s="4"/>
      <c r="S364" s="6"/>
      <c r="T364" s="11"/>
      <c r="U364" s="11"/>
    </row>
    <row r="365" spans="2:21" s="2" customFormat="1" x14ac:dyDescent="0.2">
      <c r="B365" s="11"/>
      <c r="C365" s="11"/>
      <c r="D365" s="11"/>
      <c r="E365" s="11"/>
      <c r="F365" s="11"/>
      <c r="H365" s="4"/>
      <c r="I365" s="4"/>
      <c r="J365" s="4"/>
      <c r="K365" s="4"/>
      <c r="L365" s="4"/>
      <c r="M365" s="4"/>
      <c r="N365" s="4"/>
      <c r="O365" s="5"/>
      <c r="P365" s="4"/>
      <c r="Q365" s="4"/>
      <c r="R365" s="4"/>
      <c r="S365" s="6"/>
      <c r="T365" s="11"/>
      <c r="U365" s="11"/>
    </row>
    <row r="366" spans="2:21" s="2" customFormat="1" x14ac:dyDescent="0.2">
      <c r="B366" s="11"/>
      <c r="C366" s="11"/>
      <c r="D366" s="11"/>
      <c r="E366" s="11"/>
      <c r="F366" s="11"/>
      <c r="H366" s="4"/>
      <c r="I366" s="4"/>
      <c r="J366" s="4"/>
      <c r="K366" s="4"/>
      <c r="L366" s="4"/>
      <c r="M366" s="4"/>
      <c r="N366" s="4"/>
      <c r="O366" s="5"/>
      <c r="P366" s="4"/>
      <c r="Q366" s="4"/>
      <c r="R366" s="4"/>
      <c r="S366" s="6"/>
      <c r="T366" s="11"/>
      <c r="U366" s="11"/>
    </row>
    <row r="367" spans="2:21" s="2" customFormat="1" x14ac:dyDescent="0.2">
      <c r="B367" s="11"/>
      <c r="C367" s="11"/>
      <c r="D367" s="11"/>
      <c r="E367" s="11"/>
      <c r="F367" s="11"/>
      <c r="H367" s="4"/>
      <c r="I367" s="4"/>
      <c r="J367" s="4"/>
      <c r="K367" s="4"/>
      <c r="L367" s="4"/>
      <c r="M367" s="4"/>
      <c r="N367" s="4"/>
      <c r="O367" s="5"/>
      <c r="P367" s="4"/>
      <c r="Q367" s="4"/>
      <c r="R367" s="4"/>
      <c r="S367" s="6"/>
      <c r="T367" s="11"/>
      <c r="U367" s="11"/>
    </row>
    <row r="368" spans="2:21" s="2" customFormat="1" x14ac:dyDescent="0.2">
      <c r="B368" s="11"/>
      <c r="C368" s="11"/>
      <c r="D368" s="11"/>
      <c r="E368" s="11"/>
      <c r="F368" s="11"/>
      <c r="H368" s="4"/>
      <c r="I368" s="4"/>
      <c r="J368" s="4"/>
      <c r="K368" s="4"/>
      <c r="L368" s="4"/>
      <c r="M368" s="4"/>
      <c r="N368" s="4"/>
      <c r="O368" s="5"/>
      <c r="P368" s="4"/>
      <c r="Q368" s="4"/>
      <c r="R368" s="4"/>
      <c r="S368" s="6"/>
      <c r="T368" s="11"/>
      <c r="U368" s="11"/>
    </row>
    <row r="369" spans="2:21" s="2" customFormat="1" x14ac:dyDescent="0.2">
      <c r="B369" s="11"/>
      <c r="C369" s="11"/>
      <c r="D369" s="11"/>
      <c r="E369" s="11"/>
      <c r="F369" s="11"/>
      <c r="H369" s="4"/>
      <c r="I369" s="4"/>
      <c r="J369" s="4"/>
      <c r="K369" s="4"/>
      <c r="L369" s="4"/>
      <c r="M369" s="4"/>
      <c r="N369" s="4"/>
      <c r="O369" s="5"/>
      <c r="P369" s="4"/>
      <c r="Q369" s="4"/>
      <c r="R369" s="4"/>
      <c r="S369" s="6"/>
      <c r="T369" s="11"/>
      <c r="U369" s="11"/>
    </row>
    <row r="370" spans="2:21" s="2" customFormat="1" x14ac:dyDescent="0.2">
      <c r="B370" s="11"/>
      <c r="C370" s="11"/>
      <c r="D370" s="11"/>
      <c r="E370" s="11"/>
      <c r="F370" s="11"/>
      <c r="H370" s="4"/>
      <c r="I370" s="4"/>
      <c r="J370" s="4"/>
      <c r="K370" s="4"/>
      <c r="L370" s="4"/>
      <c r="M370" s="4"/>
      <c r="N370" s="4"/>
      <c r="O370" s="5"/>
      <c r="P370" s="4"/>
      <c r="Q370" s="4"/>
      <c r="R370" s="4"/>
      <c r="S370" s="6"/>
      <c r="T370" s="11"/>
      <c r="U370" s="11"/>
    </row>
    <row r="371" spans="2:21" s="2" customFormat="1" x14ac:dyDescent="0.2">
      <c r="B371" s="11"/>
      <c r="C371" s="11"/>
      <c r="D371" s="11"/>
      <c r="E371" s="11"/>
      <c r="F371" s="11"/>
      <c r="H371" s="4"/>
      <c r="I371" s="4"/>
      <c r="J371" s="4"/>
      <c r="K371" s="4"/>
      <c r="L371" s="4"/>
      <c r="M371" s="4"/>
      <c r="N371" s="4"/>
      <c r="O371" s="5"/>
      <c r="P371" s="4"/>
      <c r="Q371" s="4"/>
      <c r="R371" s="4"/>
      <c r="S371" s="6"/>
      <c r="T371" s="11"/>
      <c r="U371" s="11"/>
    </row>
    <row r="372" spans="2:21" s="2" customFormat="1" x14ac:dyDescent="0.2">
      <c r="B372" s="11"/>
      <c r="C372" s="11"/>
      <c r="D372" s="11"/>
      <c r="E372" s="11"/>
      <c r="F372" s="11"/>
      <c r="H372" s="4"/>
      <c r="I372" s="4"/>
      <c r="J372" s="4"/>
      <c r="K372" s="4"/>
      <c r="L372" s="4"/>
      <c r="M372" s="4"/>
      <c r="N372" s="4"/>
      <c r="O372" s="5"/>
      <c r="P372" s="4"/>
      <c r="Q372" s="4"/>
      <c r="R372" s="4"/>
      <c r="S372" s="6"/>
      <c r="T372" s="11"/>
      <c r="U372" s="11"/>
    </row>
    <row r="373" spans="2:21" s="2" customFormat="1" x14ac:dyDescent="0.2">
      <c r="B373" s="11"/>
      <c r="C373" s="11"/>
      <c r="D373" s="11"/>
      <c r="E373" s="11"/>
      <c r="F373" s="11"/>
      <c r="H373" s="4"/>
      <c r="I373" s="4"/>
      <c r="J373" s="4"/>
      <c r="K373" s="4"/>
      <c r="L373" s="4"/>
      <c r="M373" s="4"/>
      <c r="N373" s="4"/>
      <c r="O373" s="5"/>
      <c r="P373" s="4"/>
      <c r="Q373" s="4"/>
      <c r="R373" s="4"/>
      <c r="S373" s="6"/>
      <c r="T373" s="11"/>
      <c r="U373" s="11"/>
    </row>
    <row r="374" spans="2:21" s="2" customFormat="1" x14ac:dyDescent="0.2">
      <c r="B374" s="11"/>
      <c r="C374" s="11"/>
      <c r="D374" s="11"/>
      <c r="E374" s="11"/>
      <c r="F374" s="11"/>
      <c r="H374" s="4"/>
      <c r="I374" s="4"/>
      <c r="J374" s="4"/>
      <c r="K374" s="4"/>
      <c r="L374" s="4"/>
      <c r="M374" s="4"/>
      <c r="N374" s="4"/>
      <c r="O374" s="5"/>
      <c r="P374" s="4"/>
      <c r="Q374" s="4"/>
      <c r="R374" s="4"/>
      <c r="S374" s="6"/>
      <c r="T374" s="11"/>
      <c r="U374" s="11"/>
    </row>
    <row r="375" spans="2:21" s="2" customFormat="1" x14ac:dyDescent="0.2">
      <c r="B375" s="11"/>
      <c r="C375" s="11"/>
      <c r="D375" s="11"/>
      <c r="E375" s="11"/>
      <c r="F375" s="11"/>
      <c r="H375" s="4"/>
      <c r="I375" s="4"/>
      <c r="J375" s="4"/>
      <c r="K375" s="4"/>
      <c r="L375" s="4"/>
      <c r="M375" s="4"/>
      <c r="N375" s="4"/>
      <c r="O375" s="5"/>
      <c r="P375" s="4"/>
      <c r="Q375" s="4"/>
      <c r="R375" s="4"/>
      <c r="S375" s="6"/>
      <c r="T375" s="11"/>
      <c r="U375" s="11"/>
    </row>
    <row r="376" spans="2:21" s="2" customFormat="1" x14ac:dyDescent="0.2">
      <c r="B376" s="11"/>
      <c r="C376" s="11"/>
      <c r="D376" s="11"/>
      <c r="E376" s="11"/>
      <c r="F376" s="11"/>
      <c r="H376" s="4"/>
      <c r="I376" s="4"/>
      <c r="J376" s="4"/>
      <c r="K376" s="4"/>
      <c r="L376" s="4"/>
      <c r="M376" s="4"/>
      <c r="N376" s="4"/>
      <c r="O376" s="5"/>
      <c r="P376" s="4"/>
      <c r="Q376" s="4"/>
      <c r="R376" s="4"/>
      <c r="S376" s="6"/>
      <c r="T376" s="11"/>
      <c r="U376" s="11"/>
    </row>
    <row r="377" spans="2:21" s="2" customFormat="1" x14ac:dyDescent="0.2">
      <c r="B377" s="11"/>
      <c r="C377" s="11"/>
      <c r="D377" s="11"/>
      <c r="E377" s="11"/>
      <c r="F377" s="11"/>
      <c r="H377" s="4"/>
      <c r="I377" s="4"/>
      <c r="J377" s="4"/>
      <c r="K377" s="4"/>
      <c r="L377" s="4"/>
      <c r="M377" s="4"/>
      <c r="N377" s="4"/>
      <c r="O377" s="5"/>
      <c r="P377" s="4"/>
      <c r="Q377" s="4"/>
      <c r="R377" s="4"/>
      <c r="S377" s="6"/>
      <c r="T377" s="11"/>
      <c r="U377" s="11"/>
    </row>
    <row r="378" spans="2:21" s="2" customFormat="1" x14ac:dyDescent="0.2">
      <c r="B378" s="11"/>
      <c r="C378" s="11"/>
      <c r="D378" s="11"/>
      <c r="E378" s="11"/>
      <c r="F378" s="11"/>
      <c r="H378" s="4"/>
      <c r="I378" s="4"/>
      <c r="J378" s="4"/>
      <c r="K378" s="4"/>
      <c r="L378" s="4"/>
      <c r="M378" s="4"/>
      <c r="N378" s="4"/>
      <c r="O378" s="5"/>
      <c r="P378" s="4"/>
      <c r="Q378" s="4"/>
      <c r="R378" s="4"/>
      <c r="S378" s="6"/>
      <c r="T378" s="11"/>
      <c r="U378" s="11"/>
    </row>
    <row r="379" spans="2:21" s="2" customFormat="1" x14ac:dyDescent="0.2">
      <c r="B379" s="11"/>
      <c r="C379" s="11"/>
      <c r="D379" s="11"/>
      <c r="E379" s="11"/>
      <c r="F379" s="11"/>
      <c r="H379" s="4"/>
      <c r="I379" s="4"/>
      <c r="J379" s="4"/>
      <c r="K379" s="4"/>
      <c r="L379" s="4"/>
      <c r="M379" s="4"/>
      <c r="N379" s="4"/>
      <c r="O379" s="5"/>
      <c r="P379" s="4"/>
      <c r="Q379" s="4"/>
      <c r="R379" s="4"/>
      <c r="S379" s="6"/>
      <c r="T379" s="11"/>
      <c r="U379" s="11"/>
    </row>
    <row r="380" spans="2:21" s="2" customFormat="1" x14ac:dyDescent="0.2">
      <c r="B380" s="11"/>
      <c r="C380" s="11"/>
      <c r="D380" s="11"/>
      <c r="E380" s="11"/>
      <c r="F380" s="11"/>
      <c r="H380" s="4"/>
      <c r="I380" s="4"/>
      <c r="J380" s="4"/>
      <c r="K380" s="4"/>
      <c r="L380" s="4"/>
      <c r="M380" s="4"/>
      <c r="N380" s="4"/>
      <c r="O380" s="5"/>
      <c r="P380" s="4"/>
      <c r="Q380" s="4"/>
      <c r="R380" s="4"/>
      <c r="S380" s="6"/>
      <c r="T380" s="11"/>
      <c r="U380" s="11"/>
    </row>
    <row r="381" spans="2:21" s="2" customFormat="1" x14ac:dyDescent="0.2">
      <c r="B381" s="11"/>
      <c r="C381" s="11"/>
      <c r="D381" s="11"/>
      <c r="E381" s="11"/>
      <c r="F381" s="11"/>
      <c r="H381" s="4"/>
      <c r="I381" s="4"/>
      <c r="J381" s="4"/>
      <c r="K381" s="4"/>
      <c r="L381" s="4"/>
      <c r="M381" s="4"/>
      <c r="N381" s="4"/>
      <c r="O381" s="5"/>
      <c r="P381" s="4"/>
      <c r="Q381" s="4"/>
      <c r="R381" s="4"/>
      <c r="S381" s="6"/>
      <c r="T381" s="11"/>
      <c r="U381" s="11"/>
    </row>
    <row r="382" spans="2:21" s="2" customFormat="1" x14ac:dyDescent="0.2">
      <c r="B382" s="11"/>
      <c r="C382" s="11"/>
      <c r="D382" s="11"/>
      <c r="E382" s="11"/>
      <c r="F382" s="11"/>
      <c r="H382" s="4"/>
      <c r="I382" s="4"/>
      <c r="J382" s="4"/>
      <c r="K382" s="4"/>
      <c r="L382" s="4"/>
      <c r="M382" s="4"/>
      <c r="N382" s="4"/>
      <c r="O382" s="5"/>
      <c r="P382" s="4"/>
      <c r="Q382" s="4"/>
      <c r="R382" s="4"/>
      <c r="S382" s="6"/>
      <c r="T382" s="11"/>
      <c r="U382" s="11"/>
    </row>
    <row r="383" spans="2:21" s="2" customFormat="1" x14ac:dyDescent="0.2">
      <c r="B383" s="11"/>
      <c r="C383" s="11"/>
      <c r="D383" s="11"/>
      <c r="E383" s="11"/>
      <c r="F383" s="11"/>
      <c r="H383" s="4"/>
      <c r="I383" s="4"/>
      <c r="J383" s="4"/>
      <c r="K383" s="4"/>
      <c r="L383" s="4"/>
      <c r="M383" s="4"/>
      <c r="N383" s="4"/>
      <c r="O383" s="5"/>
      <c r="P383" s="4"/>
      <c r="Q383" s="4"/>
      <c r="R383" s="4"/>
      <c r="S383" s="6"/>
      <c r="T383" s="11"/>
      <c r="U383" s="11"/>
    </row>
    <row r="384" spans="2:21" s="2" customFormat="1" x14ac:dyDescent="0.2">
      <c r="B384" s="11"/>
      <c r="C384" s="11"/>
      <c r="D384" s="11"/>
      <c r="E384" s="11"/>
      <c r="F384" s="11"/>
      <c r="H384" s="4"/>
      <c r="I384" s="4"/>
      <c r="J384" s="4"/>
      <c r="K384" s="4"/>
      <c r="L384" s="4"/>
      <c r="M384" s="4"/>
      <c r="N384" s="4"/>
      <c r="O384" s="5"/>
      <c r="P384" s="4"/>
      <c r="Q384" s="4"/>
      <c r="R384" s="4"/>
      <c r="S384" s="6"/>
      <c r="T384" s="11"/>
      <c r="U384" s="11"/>
    </row>
    <row r="385" spans="2:21" s="2" customFormat="1" x14ac:dyDescent="0.2">
      <c r="B385" s="11"/>
      <c r="C385" s="11"/>
      <c r="D385" s="11"/>
      <c r="E385" s="11"/>
      <c r="F385" s="11"/>
      <c r="H385" s="4"/>
      <c r="I385" s="4"/>
      <c r="J385" s="4"/>
      <c r="K385" s="4"/>
      <c r="L385" s="4"/>
      <c r="M385" s="4"/>
      <c r="N385" s="4"/>
      <c r="O385" s="5"/>
      <c r="P385" s="4"/>
      <c r="Q385" s="4"/>
      <c r="R385" s="4"/>
      <c r="S385" s="6"/>
      <c r="T385" s="11"/>
      <c r="U385" s="11"/>
    </row>
    <row r="386" spans="2:21" s="2" customFormat="1" x14ac:dyDescent="0.2">
      <c r="B386" s="11"/>
      <c r="C386" s="11"/>
      <c r="D386" s="11"/>
      <c r="E386" s="11"/>
      <c r="F386" s="11"/>
      <c r="H386" s="4"/>
      <c r="I386" s="4"/>
      <c r="J386" s="4"/>
      <c r="K386" s="4"/>
      <c r="L386" s="4"/>
      <c r="M386" s="4"/>
      <c r="N386" s="4"/>
      <c r="O386" s="5"/>
      <c r="P386" s="4"/>
      <c r="Q386" s="4"/>
      <c r="R386" s="4"/>
      <c r="S386" s="6"/>
      <c r="T386" s="11"/>
      <c r="U386" s="11"/>
    </row>
    <row r="387" spans="2:21" s="2" customFormat="1" x14ac:dyDescent="0.2">
      <c r="B387" s="11"/>
      <c r="C387" s="11"/>
      <c r="D387" s="11"/>
      <c r="E387" s="11"/>
      <c r="F387" s="11"/>
      <c r="H387" s="4"/>
      <c r="I387" s="4"/>
      <c r="J387" s="4"/>
      <c r="K387" s="4"/>
      <c r="L387" s="4"/>
      <c r="M387" s="4"/>
      <c r="N387" s="4"/>
      <c r="O387" s="5"/>
      <c r="P387" s="4"/>
      <c r="Q387" s="4"/>
      <c r="R387" s="4"/>
      <c r="S387" s="6"/>
      <c r="T387" s="11"/>
      <c r="U387" s="11"/>
    </row>
    <row r="388" spans="2:21" s="2" customFormat="1" x14ac:dyDescent="0.2">
      <c r="B388" s="11"/>
      <c r="C388" s="11"/>
      <c r="D388" s="11"/>
      <c r="E388" s="11"/>
      <c r="F388" s="11"/>
      <c r="H388" s="4"/>
      <c r="I388" s="4"/>
      <c r="J388" s="4"/>
      <c r="K388" s="4"/>
      <c r="L388" s="4"/>
      <c r="M388" s="4"/>
      <c r="N388" s="4"/>
      <c r="O388" s="5"/>
      <c r="P388" s="4"/>
      <c r="Q388" s="4"/>
      <c r="R388" s="4"/>
      <c r="S388" s="6"/>
      <c r="T388" s="11"/>
      <c r="U388" s="11"/>
    </row>
    <row r="389" spans="2:21" s="2" customFormat="1" x14ac:dyDescent="0.2">
      <c r="B389" s="11"/>
      <c r="C389" s="11"/>
      <c r="D389" s="11"/>
      <c r="E389" s="11"/>
      <c r="F389" s="11"/>
      <c r="H389" s="4"/>
      <c r="I389" s="4"/>
      <c r="J389" s="4"/>
      <c r="K389" s="4"/>
      <c r="L389" s="4"/>
      <c r="M389" s="4"/>
      <c r="N389" s="4"/>
      <c r="O389" s="5"/>
      <c r="P389" s="4"/>
      <c r="Q389" s="4"/>
      <c r="R389" s="4"/>
      <c r="S389" s="6"/>
      <c r="T389" s="11"/>
      <c r="U389" s="11"/>
    </row>
    <row r="390" spans="2:21" s="2" customFormat="1" x14ac:dyDescent="0.2">
      <c r="B390" s="11"/>
      <c r="C390" s="11"/>
      <c r="D390" s="11"/>
      <c r="E390" s="11"/>
      <c r="F390" s="11"/>
      <c r="H390" s="4"/>
      <c r="I390" s="4"/>
      <c r="J390" s="4"/>
      <c r="K390" s="4"/>
      <c r="L390" s="4"/>
      <c r="M390" s="4"/>
      <c r="N390" s="4"/>
      <c r="O390" s="5"/>
      <c r="P390" s="4"/>
      <c r="Q390" s="4"/>
      <c r="R390" s="4"/>
      <c r="S390" s="6"/>
      <c r="T390" s="11"/>
      <c r="U390" s="11"/>
    </row>
    <row r="391" spans="2:21" s="2" customFormat="1" x14ac:dyDescent="0.2">
      <c r="B391" s="11"/>
      <c r="C391" s="11"/>
      <c r="D391" s="11"/>
      <c r="E391" s="11"/>
      <c r="F391" s="11"/>
      <c r="H391" s="4"/>
      <c r="I391" s="4"/>
      <c r="J391" s="4"/>
      <c r="K391" s="4"/>
      <c r="L391" s="4"/>
      <c r="M391" s="4"/>
      <c r="N391" s="4"/>
      <c r="O391" s="5"/>
      <c r="P391" s="4"/>
      <c r="Q391" s="4"/>
      <c r="R391" s="4"/>
      <c r="S391" s="6"/>
      <c r="T391" s="11"/>
      <c r="U391" s="11"/>
    </row>
    <row r="392" spans="2:21" s="2" customFormat="1" x14ac:dyDescent="0.2">
      <c r="B392" s="11"/>
      <c r="C392" s="11"/>
      <c r="D392" s="11"/>
      <c r="E392" s="11"/>
      <c r="F392" s="11"/>
      <c r="H392" s="4"/>
      <c r="I392" s="4"/>
      <c r="J392" s="4"/>
      <c r="K392" s="4"/>
      <c r="L392" s="4"/>
      <c r="M392" s="4"/>
      <c r="N392" s="4"/>
      <c r="O392" s="5"/>
      <c r="P392" s="4"/>
      <c r="Q392" s="4"/>
      <c r="R392" s="4"/>
      <c r="S392" s="6"/>
      <c r="T392" s="11"/>
      <c r="U392" s="11"/>
    </row>
    <row r="393" spans="2:21" s="2" customFormat="1" x14ac:dyDescent="0.2">
      <c r="B393" s="11"/>
      <c r="C393" s="11"/>
      <c r="D393" s="11"/>
      <c r="E393" s="11"/>
      <c r="F393" s="11"/>
      <c r="H393" s="4"/>
      <c r="I393" s="4"/>
      <c r="J393" s="4"/>
      <c r="K393" s="4"/>
      <c r="L393" s="4"/>
      <c r="M393" s="4"/>
      <c r="N393" s="4"/>
      <c r="O393" s="5"/>
      <c r="P393" s="4"/>
      <c r="Q393" s="4"/>
      <c r="R393" s="4"/>
      <c r="S393" s="6"/>
      <c r="T393" s="11"/>
      <c r="U393" s="11"/>
    </row>
    <row r="394" spans="2:21" s="2" customFormat="1" x14ac:dyDescent="0.2">
      <c r="B394" s="11"/>
      <c r="C394" s="11"/>
      <c r="D394" s="11"/>
      <c r="E394" s="11"/>
      <c r="F394" s="11"/>
      <c r="H394" s="4"/>
      <c r="I394" s="4"/>
      <c r="J394" s="4"/>
      <c r="K394" s="4"/>
      <c r="L394" s="4"/>
      <c r="M394" s="4"/>
      <c r="N394" s="4"/>
      <c r="O394" s="5"/>
      <c r="P394" s="4"/>
      <c r="Q394" s="4"/>
      <c r="R394" s="4"/>
      <c r="S394" s="6"/>
      <c r="T394" s="11"/>
      <c r="U394" s="11"/>
    </row>
    <row r="395" spans="2:21" s="2" customFormat="1" x14ac:dyDescent="0.2">
      <c r="B395" s="11"/>
      <c r="C395" s="11"/>
      <c r="D395" s="11"/>
      <c r="E395" s="11"/>
      <c r="F395" s="11"/>
      <c r="H395" s="4"/>
      <c r="I395" s="4"/>
      <c r="J395" s="4"/>
      <c r="K395" s="4"/>
      <c r="L395" s="4"/>
      <c r="M395" s="4"/>
      <c r="N395" s="4"/>
      <c r="O395" s="5"/>
      <c r="P395" s="4"/>
      <c r="Q395" s="4"/>
      <c r="R395" s="4"/>
      <c r="S395" s="6"/>
      <c r="T395" s="11"/>
      <c r="U395" s="11"/>
    </row>
    <row r="396" spans="2:21" s="2" customFormat="1" x14ac:dyDescent="0.2">
      <c r="B396" s="11"/>
      <c r="C396" s="11"/>
      <c r="D396" s="11"/>
      <c r="E396" s="11"/>
      <c r="F396" s="11"/>
      <c r="H396" s="4"/>
      <c r="I396" s="4"/>
      <c r="J396" s="4"/>
      <c r="K396" s="4"/>
      <c r="L396" s="4"/>
      <c r="M396" s="4"/>
      <c r="N396" s="4"/>
      <c r="O396" s="5"/>
      <c r="P396" s="4"/>
      <c r="Q396" s="4"/>
      <c r="R396" s="4"/>
      <c r="S396" s="6"/>
      <c r="T396" s="11"/>
      <c r="U396" s="11"/>
    </row>
    <row r="397" spans="2:21" s="2" customFormat="1" x14ac:dyDescent="0.2">
      <c r="B397" s="11"/>
      <c r="C397" s="11"/>
      <c r="D397" s="11"/>
      <c r="E397" s="11"/>
      <c r="F397" s="11"/>
      <c r="H397" s="4"/>
      <c r="I397" s="4"/>
      <c r="J397" s="4"/>
      <c r="K397" s="4"/>
      <c r="L397" s="4"/>
      <c r="M397" s="4"/>
      <c r="N397" s="4"/>
      <c r="O397" s="5"/>
      <c r="P397" s="4"/>
      <c r="Q397" s="4"/>
      <c r="R397" s="4"/>
      <c r="S397" s="6"/>
      <c r="T397" s="11"/>
      <c r="U397" s="11"/>
    </row>
    <row r="398" spans="2:21" s="2" customFormat="1" x14ac:dyDescent="0.2">
      <c r="B398" s="11"/>
      <c r="C398" s="11"/>
      <c r="D398" s="11"/>
      <c r="E398" s="11"/>
      <c r="F398" s="11"/>
      <c r="H398" s="4"/>
      <c r="I398" s="4"/>
      <c r="J398" s="4"/>
      <c r="K398" s="4"/>
      <c r="L398" s="4"/>
      <c r="M398" s="4"/>
      <c r="N398" s="4"/>
      <c r="O398" s="5"/>
      <c r="P398" s="4"/>
      <c r="Q398" s="4"/>
      <c r="R398" s="4"/>
      <c r="S398" s="6"/>
      <c r="T398" s="11"/>
      <c r="U398" s="11"/>
    </row>
    <row r="399" spans="2:21" s="2" customFormat="1" x14ac:dyDescent="0.2">
      <c r="B399" s="11"/>
      <c r="C399" s="11"/>
      <c r="D399" s="11"/>
      <c r="E399" s="11"/>
      <c r="F399" s="11"/>
      <c r="H399" s="4"/>
      <c r="I399" s="4"/>
      <c r="J399" s="4"/>
      <c r="K399" s="4"/>
      <c r="L399" s="4"/>
      <c r="M399" s="4"/>
      <c r="N399" s="4"/>
      <c r="O399" s="5"/>
      <c r="P399" s="4"/>
      <c r="Q399" s="4"/>
      <c r="R399" s="4"/>
      <c r="S399" s="6"/>
      <c r="T399" s="11"/>
      <c r="U399" s="11"/>
    </row>
    <row r="400" spans="2:21" s="2" customFormat="1" x14ac:dyDescent="0.2">
      <c r="B400" s="11"/>
      <c r="C400" s="11"/>
      <c r="D400" s="11"/>
      <c r="E400" s="11"/>
      <c r="F400" s="11"/>
      <c r="H400" s="4"/>
      <c r="I400" s="4"/>
      <c r="J400" s="4"/>
      <c r="K400" s="4"/>
      <c r="L400" s="4"/>
      <c r="M400" s="4"/>
      <c r="N400" s="4"/>
      <c r="O400" s="5"/>
      <c r="P400" s="4"/>
      <c r="Q400" s="4"/>
      <c r="R400" s="4"/>
      <c r="S400" s="6"/>
      <c r="T400" s="11"/>
      <c r="U400" s="11"/>
    </row>
    <row r="401" spans="2:21" s="2" customFormat="1" x14ac:dyDescent="0.2">
      <c r="B401" s="11"/>
      <c r="C401" s="11"/>
      <c r="D401" s="11"/>
      <c r="E401" s="11"/>
      <c r="F401" s="11"/>
      <c r="H401" s="4"/>
      <c r="I401" s="4"/>
      <c r="J401" s="4"/>
      <c r="K401" s="4"/>
      <c r="L401" s="4"/>
      <c r="M401" s="4"/>
      <c r="N401" s="4"/>
      <c r="O401" s="5"/>
      <c r="P401" s="4"/>
      <c r="Q401" s="4"/>
      <c r="R401" s="4"/>
      <c r="S401" s="6"/>
      <c r="T401" s="11"/>
      <c r="U401" s="11"/>
    </row>
    <row r="402" spans="2:21" s="2" customFormat="1" x14ac:dyDescent="0.2">
      <c r="B402" s="11"/>
      <c r="C402" s="11"/>
      <c r="D402" s="11"/>
      <c r="E402" s="11"/>
      <c r="F402" s="11"/>
      <c r="H402" s="4"/>
      <c r="I402" s="4"/>
      <c r="J402" s="4"/>
      <c r="K402" s="4"/>
      <c r="L402" s="4"/>
      <c r="M402" s="4"/>
      <c r="N402" s="4"/>
      <c r="O402" s="5"/>
      <c r="P402" s="4"/>
      <c r="Q402" s="4"/>
      <c r="R402" s="4"/>
      <c r="S402" s="6"/>
      <c r="T402" s="11"/>
      <c r="U402" s="11"/>
    </row>
    <row r="403" spans="2:21" s="2" customFormat="1" x14ac:dyDescent="0.2">
      <c r="B403" s="11"/>
      <c r="C403" s="11"/>
      <c r="D403" s="11"/>
      <c r="E403" s="11"/>
      <c r="F403" s="11"/>
      <c r="H403" s="4"/>
      <c r="I403" s="4"/>
      <c r="J403" s="4"/>
      <c r="K403" s="4"/>
      <c r="L403" s="4"/>
      <c r="M403" s="4"/>
      <c r="N403" s="4"/>
      <c r="O403" s="5"/>
      <c r="P403" s="4"/>
      <c r="Q403" s="4"/>
      <c r="R403" s="4"/>
      <c r="S403" s="6"/>
      <c r="T403" s="11"/>
      <c r="U403" s="11"/>
    </row>
    <row r="404" spans="2:21" s="2" customFormat="1" x14ac:dyDescent="0.2">
      <c r="B404" s="11"/>
      <c r="C404" s="11"/>
      <c r="D404" s="11"/>
      <c r="E404" s="11"/>
      <c r="F404" s="11"/>
      <c r="H404" s="4"/>
      <c r="I404" s="4"/>
      <c r="J404" s="4"/>
      <c r="K404" s="4"/>
      <c r="L404" s="4"/>
      <c r="M404" s="4"/>
      <c r="N404" s="4"/>
      <c r="O404" s="5"/>
      <c r="P404" s="4"/>
      <c r="Q404" s="4"/>
      <c r="R404" s="4"/>
      <c r="S404" s="6"/>
      <c r="T404" s="11"/>
      <c r="U404" s="11"/>
    </row>
    <row r="405" spans="2:21" s="2" customFormat="1" x14ac:dyDescent="0.2">
      <c r="B405" s="11"/>
      <c r="C405" s="11"/>
      <c r="D405" s="11"/>
      <c r="E405" s="11"/>
      <c r="F405" s="11"/>
      <c r="H405" s="4"/>
      <c r="I405" s="4"/>
      <c r="J405" s="4"/>
      <c r="K405" s="4"/>
      <c r="L405" s="4"/>
      <c r="M405" s="4"/>
      <c r="N405" s="4"/>
      <c r="O405" s="5"/>
      <c r="P405" s="4"/>
      <c r="Q405" s="4"/>
      <c r="R405" s="4"/>
      <c r="S405" s="6"/>
      <c r="T405" s="11"/>
      <c r="U405" s="11"/>
    </row>
    <row r="406" spans="2:21" s="2" customFormat="1" x14ac:dyDescent="0.2">
      <c r="B406" s="11"/>
      <c r="C406" s="11"/>
      <c r="D406" s="11"/>
      <c r="E406" s="11"/>
      <c r="F406" s="11"/>
      <c r="H406" s="4"/>
      <c r="I406" s="4"/>
      <c r="J406" s="4"/>
      <c r="K406" s="4"/>
      <c r="L406" s="4"/>
      <c r="M406" s="4"/>
      <c r="N406" s="4"/>
      <c r="O406" s="5"/>
      <c r="P406" s="4"/>
      <c r="Q406" s="4"/>
      <c r="R406" s="4"/>
      <c r="S406" s="6"/>
      <c r="T406" s="11"/>
      <c r="U406" s="11"/>
    </row>
    <row r="407" spans="2:21" s="2" customFormat="1" x14ac:dyDescent="0.2">
      <c r="B407" s="11"/>
      <c r="C407" s="11"/>
      <c r="D407" s="11"/>
      <c r="E407" s="11"/>
      <c r="F407" s="11"/>
      <c r="H407" s="4"/>
      <c r="I407" s="4"/>
      <c r="J407" s="4"/>
      <c r="K407" s="4"/>
      <c r="L407" s="4"/>
      <c r="M407" s="4"/>
      <c r="N407" s="4"/>
      <c r="O407" s="5"/>
      <c r="P407" s="4"/>
      <c r="Q407" s="4"/>
      <c r="R407" s="4"/>
      <c r="S407" s="6"/>
      <c r="T407" s="11"/>
      <c r="U407" s="11"/>
    </row>
    <row r="408" spans="2:21" s="2" customFormat="1" x14ac:dyDescent="0.2">
      <c r="B408" s="11"/>
      <c r="C408" s="11"/>
      <c r="D408" s="11"/>
      <c r="E408" s="11"/>
      <c r="F408" s="11"/>
      <c r="H408" s="4"/>
      <c r="I408" s="4"/>
      <c r="J408" s="4"/>
      <c r="K408" s="4"/>
      <c r="L408" s="4"/>
      <c r="M408" s="4"/>
      <c r="N408" s="4"/>
      <c r="O408" s="5"/>
      <c r="P408" s="4"/>
      <c r="Q408" s="4"/>
      <c r="R408" s="4"/>
      <c r="S408" s="6"/>
      <c r="T408" s="11"/>
      <c r="U408" s="11"/>
    </row>
    <row r="409" spans="2:21" s="2" customFormat="1" x14ac:dyDescent="0.2">
      <c r="B409" s="11"/>
      <c r="C409" s="11"/>
      <c r="D409" s="11"/>
      <c r="E409" s="11"/>
      <c r="F409" s="11"/>
      <c r="H409" s="4"/>
      <c r="I409" s="4"/>
      <c r="J409" s="4"/>
      <c r="K409" s="4"/>
      <c r="L409" s="4"/>
      <c r="M409" s="4"/>
      <c r="N409" s="4"/>
      <c r="O409" s="5"/>
      <c r="P409" s="4"/>
      <c r="Q409" s="4"/>
      <c r="R409" s="4"/>
      <c r="S409" s="6"/>
      <c r="T409" s="11"/>
      <c r="U409" s="11"/>
    </row>
    <row r="410" spans="2:21" s="2" customFormat="1" x14ac:dyDescent="0.2">
      <c r="B410" s="11"/>
      <c r="C410" s="11"/>
      <c r="D410" s="11"/>
      <c r="E410" s="11"/>
      <c r="F410" s="11"/>
      <c r="H410" s="4"/>
      <c r="I410" s="4"/>
      <c r="J410" s="4"/>
      <c r="K410" s="4"/>
      <c r="L410" s="4"/>
      <c r="M410" s="4"/>
      <c r="N410" s="4"/>
      <c r="O410" s="5"/>
      <c r="P410" s="4"/>
      <c r="Q410" s="4"/>
      <c r="R410" s="4"/>
      <c r="S410" s="6"/>
      <c r="T410" s="11"/>
      <c r="U410" s="11"/>
    </row>
    <row r="411" spans="2:21" s="2" customFormat="1" x14ac:dyDescent="0.2">
      <c r="B411" s="11"/>
      <c r="C411" s="11"/>
      <c r="D411" s="11"/>
      <c r="E411" s="11"/>
      <c r="F411" s="11"/>
      <c r="H411" s="4"/>
      <c r="I411" s="4"/>
      <c r="J411" s="4"/>
      <c r="K411" s="4"/>
      <c r="L411" s="4"/>
      <c r="M411" s="4"/>
      <c r="N411" s="4"/>
      <c r="O411" s="5"/>
      <c r="P411" s="4"/>
      <c r="Q411" s="4"/>
      <c r="R411" s="4"/>
      <c r="S411" s="6"/>
      <c r="T411" s="11"/>
      <c r="U411" s="11"/>
    </row>
    <row r="412" spans="2:21" s="2" customFormat="1" x14ac:dyDescent="0.2">
      <c r="B412" s="11"/>
      <c r="C412" s="11"/>
      <c r="D412" s="11"/>
      <c r="E412" s="11"/>
      <c r="F412" s="11"/>
      <c r="H412" s="4"/>
      <c r="I412" s="4"/>
      <c r="J412" s="4"/>
      <c r="K412" s="4"/>
      <c r="L412" s="4"/>
      <c r="M412" s="4"/>
      <c r="N412" s="4"/>
      <c r="O412" s="5"/>
      <c r="P412" s="4"/>
      <c r="Q412" s="4"/>
      <c r="R412" s="4"/>
      <c r="S412" s="6"/>
      <c r="T412" s="11"/>
      <c r="U412" s="11"/>
    </row>
    <row r="413" spans="2:21" s="2" customFormat="1" x14ac:dyDescent="0.2">
      <c r="B413" s="11"/>
      <c r="C413" s="11"/>
      <c r="D413" s="11"/>
      <c r="E413" s="11"/>
      <c r="F413" s="11"/>
      <c r="H413" s="4"/>
      <c r="I413" s="4"/>
      <c r="J413" s="4"/>
      <c r="K413" s="4"/>
      <c r="L413" s="4"/>
      <c r="M413" s="4"/>
      <c r="N413" s="4"/>
      <c r="O413" s="5"/>
      <c r="P413" s="4"/>
      <c r="Q413" s="4"/>
      <c r="R413" s="4"/>
      <c r="S413" s="6"/>
      <c r="T413" s="11"/>
      <c r="U413" s="11"/>
    </row>
    <row r="414" spans="2:21" s="2" customFormat="1" x14ac:dyDescent="0.2">
      <c r="B414" s="11"/>
      <c r="C414" s="11"/>
      <c r="D414" s="11"/>
      <c r="E414" s="11"/>
      <c r="F414" s="11"/>
      <c r="H414" s="4"/>
      <c r="I414" s="4"/>
      <c r="J414" s="4"/>
      <c r="K414" s="4"/>
      <c r="L414" s="4"/>
      <c r="M414" s="4"/>
      <c r="N414" s="4"/>
      <c r="O414" s="5"/>
      <c r="P414" s="4"/>
      <c r="Q414" s="4"/>
      <c r="R414" s="4"/>
      <c r="S414" s="6"/>
      <c r="T414" s="11"/>
      <c r="U414" s="11"/>
    </row>
    <row r="415" spans="2:21" s="2" customFormat="1" x14ac:dyDescent="0.2">
      <c r="B415" s="11"/>
      <c r="C415" s="11"/>
      <c r="D415" s="11"/>
      <c r="E415" s="11"/>
      <c r="F415" s="11"/>
      <c r="H415" s="4"/>
      <c r="I415" s="4"/>
      <c r="J415" s="4"/>
      <c r="K415" s="4"/>
      <c r="L415" s="4"/>
      <c r="M415" s="4"/>
      <c r="N415" s="4"/>
      <c r="O415" s="5"/>
      <c r="P415" s="4"/>
      <c r="Q415" s="4"/>
      <c r="R415" s="4"/>
      <c r="S415" s="6"/>
      <c r="T415" s="11"/>
      <c r="U415" s="11"/>
    </row>
    <row r="416" spans="2:21" s="2" customFormat="1" x14ac:dyDescent="0.2">
      <c r="B416" s="11"/>
      <c r="C416" s="11"/>
      <c r="D416" s="11"/>
      <c r="E416" s="11"/>
      <c r="F416" s="11"/>
      <c r="H416" s="4"/>
      <c r="I416" s="4"/>
      <c r="J416" s="4"/>
      <c r="K416" s="4"/>
      <c r="L416" s="4"/>
      <c r="M416" s="4"/>
      <c r="N416" s="4"/>
      <c r="O416" s="5"/>
      <c r="P416" s="4"/>
      <c r="Q416" s="4"/>
      <c r="R416" s="4"/>
      <c r="S416" s="6"/>
      <c r="T416" s="11"/>
      <c r="U416" s="11"/>
    </row>
    <row r="417" spans="2:21" s="2" customFormat="1" x14ac:dyDescent="0.2">
      <c r="B417" s="11"/>
      <c r="C417" s="11"/>
      <c r="D417" s="11"/>
      <c r="E417" s="11"/>
      <c r="F417" s="11"/>
      <c r="H417" s="4"/>
      <c r="I417" s="4"/>
      <c r="J417" s="4"/>
      <c r="K417" s="4"/>
      <c r="L417" s="4"/>
      <c r="M417" s="4"/>
      <c r="N417" s="4"/>
      <c r="O417" s="5"/>
      <c r="P417" s="4"/>
      <c r="Q417" s="4"/>
      <c r="R417" s="4"/>
      <c r="S417" s="6"/>
      <c r="T417" s="11"/>
      <c r="U417" s="11"/>
    </row>
    <row r="418" spans="2:21" s="2" customFormat="1" x14ac:dyDescent="0.2">
      <c r="B418" s="11"/>
      <c r="C418" s="11"/>
      <c r="D418" s="11"/>
      <c r="E418" s="11"/>
      <c r="F418" s="11"/>
      <c r="H418" s="4"/>
      <c r="I418" s="4"/>
      <c r="J418" s="4"/>
      <c r="K418" s="4"/>
      <c r="L418" s="4"/>
      <c r="M418" s="4"/>
      <c r="N418" s="4"/>
      <c r="O418" s="5"/>
      <c r="P418" s="4"/>
      <c r="Q418" s="4"/>
      <c r="R418" s="4"/>
      <c r="S418" s="6"/>
      <c r="T418" s="11"/>
      <c r="U418" s="11"/>
    </row>
    <row r="419" spans="2:21" s="2" customFormat="1" x14ac:dyDescent="0.2">
      <c r="B419" s="11"/>
      <c r="C419" s="11"/>
      <c r="D419" s="11"/>
      <c r="E419" s="11"/>
      <c r="F419" s="11"/>
      <c r="H419" s="4"/>
      <c r="I419" s="4"/>
      <c r="J419" s="4"/>
      <c r="K419" s="4"/>
      <c r="L419" s="4"/>
      <c r="M419" s="4"/>
      <c r="N419" s="4"/>
      <c r="O419" s="5"/>
      <c r="P419" s="4"/>
      <c r="Q419" s="4"/>
      <c r="R419" s="4"/>
      <c r="S419" s="6"/>
      <c r="T419" s="11"/>
      <c r="U419" s="11"/>
    </row>
    <row r="420" spans="2:21" s="2" customFormat="1" x14ac:dyDescent="0.2">
      <c r="B420" s="11"/>
      <c r="C420" s="11"/>
      <c r="D420" s="11"/>
      <c r="E420" s="11"/>
      <c r="F420" s="11"/>
      <c r="H420" s="4"/>
      <c r="I420" s="4"/>
      <c r="J420" s="4"/>
      <c r="K420" s="4"/>
      <c r="L420" s="4"/>
      <c r="M420" s="4"/>
      <c r="N420" s="4"/>
      <c r="O420" s="5"/>
      <c r="P420" s="4"/>
      <c r="Q420" s="4"/>
      <c r="R420" s="4"/>
      <c r="S420" s="6"/>
      <c r="T420" s="11"/>
      <c r="U420" s="11"/>
    </row>
    <row r="421" spans="2:21" s="2" customFormat="1" x14ac:dyDescent="0.2">
      <c r="B421" s="11"/>
      <c r="C421" s="11"/>
      <c r="D421" s="11"/>
      <c r="E421" s="11"/>
      <c r="F421" s="11"/>
      <c r="H421" s="4"/>
      <c r="I421" s="4"/>
      <c r="J421" s="4"/>
      <c r="K421" s="4"/>
      <c r="L421" s="4"/>
      <c r="M421" s="4"/>
      <c r="N421" s="4"/>
      <c r="O421" s="5"/>
      <c r="P421" s="4"/>
      <c r="Q421" s="4"/>
      <c r="R421" s="4"/>
      <c r="S421" s="6"/>
      <c r="T421" s="11"/>
      <c r="U421" s="11"/>
    </row>
    <row r="422" spans="2:21" s="2" customFormat="1" x14ac:dyDescent="0.2">
      <c r="B422" s="11"/>
      <c r="C422" s="11"/>
      <c r="D422" s="11"/>
      <c r="E422" s="11"/>
      <c r="F422" s="11"/>
      <c r="H422" s="4"/>
      <c r="I422" s="4"/>
      <c r="J422" s="4"/>
      <c r="K422" s="4"/>
      <c r="L422" s="4"/>
      <c r="M422" s="4"/>
      <c r="N422" s="4"/>
      <c r="O422" s="5"/>
      <c r="P422" s="4"/>
      <c r="Q422" s="4"/>
      <c r="R422" s="4"/>
      <c r="S422" s="6"/>
      <c r="T422" s="11"/>
      <c r="U422" s="11"/>
    </row>
    <row r="423" spans="2:21" s="2" customFormat="1" x14ac:dyDescent="0.2">
      <c r="B423" s="11"/>
      <c r="C423" s="11"/>
      <c r="D423" s="11"/>
      <c r="E423" s="11"/>
      <c r="F423" s="11"/>
      <c r="H423" s="4"/>
      <c r="I423" s="4"/>
      <c r="J423" s="4"/>
      <c r="K423" s="4"/>
      <c r="L423" s="4"/>
      <c r="M423" s="4"/>
      <c r="N423" s="4"/>
      <c r="O423" s="5"/>
      <c r="P423" s="4"/>
      <c r="Q423" s="4"/>
      <c r="R423" s="4"/>
      <c r="S423" s="6"/>
      <c r="T423" s="11"/>
      <c r="U423" s="11"/>
    </row>
    <row r="424" spans="2:21" s="2" customFormat="1" x14ac:dyDescent="0.2">
      <c r="B424" s="11"/>
      <c r="C424" s="11"/>
      <c r="D424" s="11"/>
      <c r="E424" s="11"/>
      <c r="F424" s="11"/>
      <c r="H424" s="4"/>
      <c r="I424" s="4"/>
      <c r="J424" s="4"/>
      <c r="K424" s="4"/>
      <c r="L424" s="4"/>
      <c r="M424" s="4"/>
      <c r="N424" s="4"/>
      <c r="O424" s="5"/>
      <c r="P424" s="4"/>
      <c r="Q424" s="4"/>
      <c r="R424" s="4"/>
      <c r="S424" s="6"/>
      <c r="T424" s="11"/>
      <c r="U424" s="11"/>
    </row>
    <row r="425" spans="2:21" s="2" customFormat="1" x14ac:dyDescent="0.2">
      <c r="B425" s="11"/>
      <c r="C425" s="11"/>
      <c r="D425" s="11"/>
      <c r="E425" s="11"/>
      <c r="F425" s="11"/>
      <c r="H425" s="4"/>
      <c r="I425" s="4"/>
      <c r="J425" s="4"/>
      <c r="K425" s="4"/>
      <c r="L425" s="4"/>
      <c r="M425" s="4"/>
      <c r="N425" s="4"/>
      <c r="O425" s="5"/>
      <c r="P425" s="4"/>
      <c r="Q425" s="4"/>
      <c r="R425" s="4"/>
      <c r="S425" s="6"/>
      <c r="T425" s="11"/>
      <c r="U425" s="11"/>
    </row>
    <row r="426" spans="2:21" s="2" customFormat="1" x14ac:dyDescent="0.2">
      <c r="B426" s="11"/>
      <c r="C426" s="11"/>
      <c r="D426" s="11"/>
      <c r="E426" s="11"/>
      <c r="F426" s="11"/>
      <c r="H426" s="4"/>
      <c r="I426" s="4"/>
      <c r="J426" s="4"/>
      <c r="K426" s="4"/>
      <c r="L426" s="4"/>
      <c r="M426" s="4"/>
      <c r="N426" s="4"/>
      <c r="O426" s="5"/>
      <c r="P426" s="4"/>
      <c r="Q426" s="4"/>
      <c r="R426" s="4"/>
      <c r="S426" s="6"/>
      <c r="T426" s="11"/>
      <c r="U426" s="11"/>
    </row>
    <row r="427" spans="2:21" s="2" customFormat="1" x14ac:dyDescent="0.2">
      <c r="B427" s="11"/>
      <c r="C427" s="11"/>
      <c r="D427" s="11"/>
      <c r="E427" s="11"/>
      <c r="F427" s="11"/>
      <c r="H427" s="4"/>
      <c r="I427" s="4"/>
      <c r="J427" s="4"/>
      <c r="K427" s="4"/>
      <c r="L427" s="4"/>
      <c r="M427" s="4"/>
      <c r="N427" s="4"/>
      <c r="O427" s="5"/>
      <c r="P427" s="4"/>
      <c r="Q427" s="4"/>
      <c r="R427" s="4"/>
      <c r="S427" s="6"/>
      <c r="T427" s="11"/>
      <c r="U427" s="11"/>
    </row>
    <row r="428" spans="2:21" s="2" customFormat="1" x14ac:dyDescent="0.2">
      <c r="B428" s="11"/>
      <c r="C428" s="11"/>
      <c r="D428" s="11"/>
      <c r="E428" s="11"/>
      <c r="F428" s="11"/>
      <c r="H428" s="4"/>
      <c r="I428" s="4"/>
      <c r="J428" s="4"/>
      <c r="K428" s="4"/>
      <c r="L428" s="4"/>
      <c r="M428" s="4"/>
      <c r="N428" s="4"/>
      <c r="O428" s="5"/>
      <c r="P428" s="4"/>
      <c r="Q428" s="4"/>
      <c r="R428" s="4"/>
      <c r="S428" s="6"/>
      <c r="T428" s="11"/>
      <c r="U428" s="11"/>
    </row>
    <row r="429" spans="2:21" s="2" customFormat="1" x14ac:dyDescent="0.2">
      <c r="B429" s="11"/>
      <c r="C429" s="11"/>
      <c r="D429" s="11"/>
      <c r="E429" s="11"/>
      <c r="F429" s="11"/>
      <c r="H429" s="4"/>
      <c r="I429" s="4"/>
      <c r="J429" s="4"/>
      <c r="K429" s="4"/>
      <c r="L429" s="4"/>
      <c r="M429" s="4"/>
      <c r="N429" s="4"/>
      <c r="O429" s="5"/>
      <c r="P429" s="4"/>
      <c r="Q429" s="4"/>
      <c r="R429" s="4"/>
      <c r="S429" s="6"/>
      <c r="T429" s="11"/>
      <c r="U429" s="11"/>
    </row>
    <row r="430" spans="2:21" s="2" customFormat="1" x14ac:dyDescent="0.2">
      <c r="B430" s="11"/>
      <c r="C430" s="11"/>
      <c r="D430" s="11"/>
      <c r="E430" s="11"/>
      <c r="F430" s="11"/>
      <c r="H430" s="4"/>
      <c r="I430" s="4"/>
      <c r="J430" s="4"/>
      <c r="K430" s="4"/>
      <c r="L430" s="4"/>
      <c r="M430" s="4"/>
      <c r="N430" s="4"/>
      <c r="O430" s="5"/>
      <c r="P430" s="4"/>
      <c r="Q430" s="4"/>
      <c r="R430" s="4"/>
      <c r="S430" s="6"/>
      <c r="T430" s="11"/>
      <c r="U430" s="11"/>
    </row>
    <row r="431" spans="2:21" s="2" customFormat="1" x14ac:dyDescent="0.2">
      <c r="B431" s="11"/>
      <c r="C431" s="11"/>
      <c r="D431" s="11"/>
      <c r="E431" s="11"/>
      <c r="F431" s="11"/>
      <c r="H431" s="4"/>
      <c r="I431" s="4"/>
      <c r="J431" s="4"/>
      <c r="K431" s="4"/>
      <c r="L431" s="4"/>
      <c r="M431" s="4"/>
      <c r="N431" s="4"/>
      <c r="O431" s="5"/>
      <c r="P431" s="4"/>
      <c r="Q431" s="4"/>
      <c r="R431" s="4"/>
      <c r="S431" s="6"/>
      <c r="T431" s="11"/>
      <c r="U431" s="11"/>
    </row>
    <row r="432" spans="2:21" s="2" customFormat="1" x14ac:dyDescent="0.2">
      <c r="B432" s="11"/>
      <c r="C432" s="11"/>
      <c r="D432" s="11"/>
      <c r="E432" s="11"/>
      <c r="F432" s="11"/>
      <c r="H432" s="4"/>
      <c r="I432" s="4"/>
      <c r="J432" s="4"/>
      <c r="K432" s="4"/>
      <c r="L432" s="4"/>
      <c r="M432" s="4"/>
      <c r="N432" s="4"/>
      <c r="O432" s="5"/>
      <c r="P432" s="4"/>
      <c r="Q432" s="4"/>
      <c r="R432" s="4"/>
      <c r="S432" s="6"/>
      <c r="T432" s="11"/>
      <c r="U432" s="11"/>
    </row>
    <row r="433" spans="2:21" s="2" customFormat="1" x14ac:dyDescent="0.2">
      <c r="B433" s="11"/>
      <c r="C433" s="11"/>
      <c r="D433" s="11"/>
      <c r="E433" s="11"/>
      <c r="F433" s="11"/>
      <c r="H433" s="4"/>
      <c r="I433" s="4"/>
      <c r="J433" s="4"/>
      <c r="K433" s="4"/>
      <c r="L433" s="4"/>
      <c r="M433" s="4"/>
      <c r="N433" s="4"/>
      <c r="O433" s="5"/>
      <c r="P433" s="4"/>
      <c r="Q433" s="4"/>
      <c r="R433" s="4"/>
      <c r="S433" s="6"/>
      <c r="T433" s="11"/>
      <c r="U433" s="11"/>
    </row>
    <row r="434" spans="2:21" s="2" customFormat="1" x14ac:dyDescent="0.2">
      <c r="B434" s="11"/>
      <c r="C434" s="11"/>
      <c r="D434" s="11"/>
      <c r="E434" s="11"/>
      <c r="F434" s="11"/>
      <c r="H434" s="4"/>
      <c r="I434" s="4"/>
      <c r="J434" s="4"/>
      <c r="K434" s="4"/>
      <c r="L434" s="4"/>
      <c r="M434" s="4"/>
      <c r="N434" s="4"/>
      <c r="O434" s="5"/>
      <c r="P434" s="4"/>
      <c r="Q434" s="4"/>
      <c r="R434" s="4"/>
      <c r="S434" s="6"/>
      <c r="T434" s="11"/>
      <c r="U434" s="11"/>
    </row>
    <row r="435" spans="2:21" s="2" customFormat="1" x14ac:dyDescent="0.2">
      <c r="B435" s="11"/>
      <c r="C435" s="11"/>
      <c r="D435" s="11"/>
      <c r="E435" s="11"/>
      <c r="F435" s="11"/>
      <c r="H435" s="4"/>
      <c r="I435" s="4"/>
      <c r="J435" s="4"/>
      <c r="K435" s="4"/>
      <c r="L435" s="4"/>
      <c r="M435" s="4"/>
      <c r="N435" s="4"/>
      <c r="O435" s="5"/>
      <c r="P435" s="4"/>
      <c r="Q435" s="4"/>
      <c r="R435" s="4"/>
      <c r="S435" s="6"/>
      <c r="T435" s="11"/>
      <c r="U435" s="11"/>
    </row>
    <row r="436" spans="2:21" s="2" customFormat="1" x14ac:dyDescent="0.2">
      <c r="B436" s="11"/>
      <c r="C436" s="11"/>
      <c r="D436" s="11"/>
      <c r="E436" s="11"/>
      <c r="F436" s="11"/>
      <c r="H436" s="4"/>
      <c r="I436" s="4"/>
      <c r="J436" s="4"/>
      <c r="K436" s="4"/>
      <c r="L436" s="4"/>
      <c r="M436" s="4"/>
      <c r="N436" s="4"/>
      <c r="O436" s="5"/>
      <c r="P436" s="4"/>
      <c r="Q436" s="4"/>
      <c r="R436" s="4"/>
      <c r="S436" s="6"/>
      <c r="T436" s="11"/>
      <c r="U436" s="11"/>
    </row>
    <row r="437" spans="2:21" s="2" customFormat="1" x14ac:dyDescent="0.2">
      <c r="B437" s="11"/>
      <c r="C437" s="11"/>
      <c r="D437" s="11"/>
      <c r="E437" s="11"/>
      <c r="F437" s="11"/>
      <c r="H437" s="4"/>
      <c r="I437" s="4"/>
      <c r="J437" s="4"/>
      <c r="K437" s="4"/>
      <c r="L437" s="4"/>
      <c r="M437" s="4"/>
      <c r="N437" s="4"/>
      <c r="O437" s="5"/>
      <c r="P437" s="4"/>
      <c r="Q437" s="4"/>
      <c r="R437" s="4"/>
      <c r="S437" s="6"/>
      <c r="T437" s="11"/>
      <c r="U437" s="11"/>
    </row>
    <row r="438" spans="2:21" s="2" customFormat="1" x14ac:dyDescent="0.2">
      <c r="B438" s="11"/>
      <c r="C438" s="11"/>
      <c r="D438" s="11"/>
      <c r="E438" s="11"/>
      <c r="F438" s="11"/>
      <c r="H438" s="4"/>
      <c r="I438" s="4"/>
      <c r="J438" s="4"/>
      <c r="K438" s="4"/>
      <c r="L438" s="4"/>
      <c r="M438" s="4"/>
      <c r="N438" s="4"/>
      <c r="O438" s="5"/>
      <c r="P438" s="4"/>
      <c r="Q438" s="4"/>
      <c r="R438" s="4"/>
      <c r="S438" s="6"/>
      <c r="T438" s="11"/>
      <c r="U438" s="11"/>
    </row>
    <row r="439" spans="2:21" s="2" customFormat="1" x14ac:dyDescent="0.2">
      <c r="B439" s="11"/>
      <c r="C439" s="11"/>
      <c r="D439" s="11"/>
      <c r="E439" s="11"/>
      <c r="F439" s="11"/>
      <c r="H439" s="4"/>
      <c r="I439" s="4"/>
      <c r="J439" s="4"/>
      <c r="K439" s="4"/>
      <c r="L439" s="4"/>
      <c r="M439" s="4"/>
      <c r="N439" s="4"/>
      <c r="O439" s="5"/>
      <c r="P439" s="4"/>
      <c r="Q439" s="4"/>
      <c r="R439" s="4"/>
      <c r="S439" s="6"/>
      <c r="T439" s="11"/>
      <c r="U439" s="11"/>
    </row>
    <row r="440" spans="2:21" s="2" customFormat="1" x14ac:dyDescent="0.2">
      <c r="B440" s="11"/>
      <c r="C440" s="11"/>
      <c r="D440" s="11"/>
      <c r="E440" s="11"/>
      <c r="F440" s="11"/>
      <c r="H440" s="4"/>
      <c r="I440" s="4"/>
      <c r="J440" s="4"/>
      <c r="K440" s="4"/>
      <c r="L440" s="4"/>
      <c r="M440" s="4"/>
      <c r="N440" s="4"/>
      <c r="O440" s="5"/>
      <c r="P440" s="4"/>
      <c r="Q440" s="4"/>
      <c r="R440" s="4"/>
      <c r="S440" s="6"/>
      <c r="T440" s="11"/>
      <c r="U440" s="11"/>
    </row>
    <row r="441" spans="2:21" s="2" customFormat="1" x14ac:dyDescent="0.2">
      <c r="B441" s="11"/>
      <c r="C441" s="11"/>
      <c r="D441" s="11"/>
      <c r="E441" s="11"/>
      <c r="F441" s="11"/>
      <c r="H441" s="4"/>
      <c r="I441" s="4"/>
      <c r="J441" s="4"/>
      <c r="K441" s="4"/>
      <c r="L441" s="4"/>
      <c r="M441" s="4"/>
      <c r="N441" s="4"/>
      <c r="O441" s="5"/>
      <c r="P441" s="4"/>
      <c r="Q441" s="4"/>
      <c r="R441" s="4"/>
      <c r="S441" s="6"/>
      <c r="T441" s="11"/>
      <c r="U441" s="11"/>
    </row>
    <row r="442" spans="2:21" s="2" customFormat="1" x14ac:dyDescent="0.2">
      <c r="B442" s="11"/>
      <c r="C442" s="11"/>
      <c r="D442" s="11"/>
      <c r="E442" s="11"/>
      <c r="F442" s="11"/>
      <c r="H442" s="4"/>
      <c r="I442" s="4"/>
      <c r="J442" s="4"/>
      <c r="K442" s="4"/>
      <c r="L442" s="4"/>
      <c r="M442" s="4"/>
      <c r="N442" s="4"/>
      <c r="O442" s="5"/>
      <c r="P442" s="4"/>
      <c r="Q442" s="4"/>
      <c r="R442" s="4"/>
      <c r="S442" s="6"/>
      <c r="T442" s="11"/>
      <c r="U442" s="11"/>
    </row>
    <row r="443" spans="2:21" s="2" customFormat="1" x14ac:dyDescent="0.2">
      <c r="B443" s="11"/>
      <c r="C443" s="11"/>
      <c r="D443" s="11"/>
      <c r="E443" s="11"/>
      <c r="F443" s="11"/>
      <c r="H443" s="4"/>
      <c r="I443" s="4"/>
      <c r="J443" s="4"/>
      <c r="K443" s="4"/>
      <c r="L443" s="4"/>
      <c r="M443" s="4"/>
      <c r="N443" s="4"/>
      <c r="O443" s="5"/>
      <c r="P443" s="4"/>
      <c r="Q443" s="4"/>
      <c r="R443" s="4"/>
      <c r="S443" s="6"/>
      <c r="T443" s="11"/>
      <c r="U443" s="11"/>
    </row>
    <row r="444" spans="2:21" s="2" customFormat="1" x14ac:dyDescent="0.2">
      <c r="B444" s="11"/>
      <c r="C444" s="11"/>
      <c r="D444" s="11"/>
      <c r="E444" s="11"/>
      <c r="F444" s="11"/>
      <c r="H444" s="4"/>
      <c r="I444" s="4"/>
      <c r="J444" s="4"/>
      <c r="K444" s="4"/>
      <c r="L444" s="4"/>
      <c r="M444" s="4"/>
      <c r="N444" s="4"/>
      <c r="O444" s="5"/>
      <c r="P444" s="4"/>
      <c r="Q444" s="4"/>
      <c r="R444" s="4"/>
      <c r="S444" s="6"/>
      <c r="T444" s="11"/>
      <c r="U444" s="11"/>
    </row>
    <row r="445" spans="2:21" s="2" customFormat="1" x14ac:dyDescent="0.2">
      <c r="B445" s="11"/>
      <c r="C445" s="11"/>
      <c r="D445" s="11"/>
      <c r="E445" s="11"/>
      <c r="F445" s="11"/>
      <c r="H445" s="4"/>
      <c r="I445" s="4"/>
      <c r="J445" s="4"/>
      <c r="K445" s="4"/>
      <c r="L445" s="4"/>
      <c r="M445" s="4"/>
      <c r="N445" s="4"/>
      <c r="O445" s="5"/>
      <c r="P445" s="4"/>
      <c r="Q445" s="4"/>
      <c r="R445" s="4"/>
      <c r="S445" s="6"/>
      <c r="T445" s="11"/>
      <c r="U445" s="11"/>
    </row>
    <row r="446" spans="2:21" s="2" customFormat="1" x14ac:dyDescent="0.2">
      <c r="B446" s="11"/>
      <c r="C446" s="11"/>
      <c r="D446" s="11"/>
      <c r="E446" s="11"/>
      <c r="F446" s="11"/>
      <c r="H446" s="4"/>
      <c r="I446" s="4"/>
      <c r="J446" s="4"/>
      <c r="K446" s="4"/>
      <c r="L446" s="4"/>
      <c r="M446" s="4"/>
      <c r="N446" s="4"/>
      <c r="O446" s="5"/>
      <c r="P446" s="4"/>
      <c r="Q446" s="4"/>
      <c r="R446" s="4"/>
      <c r="S446" s="6"/>
      <c r="T446" s="11"/>
      <c r="U446" s="11"/>
    </row>
    <row r="447" spans="2:21" s="2" customFormat="1" x14ac:dyDescent="0.2">
      <c r="B447" s="11"/>
      <c r="C447" s="11"/>
      <c r="D447" s="11"/>
      <c r="E447" s="11"/>
      <c r="F447" s="11"/>
      <c r="H447" s="4"/>
      <c r="I447" s="4"/>
      <c r="J447" s="4"/>
      <c r="K447" s="4"/>
      <c r="L447" s="4"/>
      <c r="M447" s="4"/>
      <c r="N447" s="4"/>
      <c r="O447" s="5"/>
      <c r="P447" s="4"/>
      <c r="Q447" s="4"/>
      <c r="R447" s="4"/>
      <c r="S447" s="6"/>
      <c r="T447" s="11"/>
      <c r="U447" s="11"/>
    </row>
    <row r="448" spans="2:21" s="2" customFormat="1" x14ac:dyDescent="0.2">
      <c r="B448" s="11"/>
      <c r="C448" s="11"/>
      <c r="D448" s="11"/>
      <c r="E448" s="11"/>
      <c r="F448" s="11"/>
      <c r="H448" s="4"/>
      <c r="I448" s="4"/>
      <c r="J448" s="4"/>
      <c r="K448" s="4"/>
      <c r="L448" s="4"/>
      <c r="M448" s="4"/>
      <c r="N448" s="4"/>
      <c r="O448" s="5"/>
      <c r="P448" s="4"/>
      <c r="Q448" s="4"/>
      <c r="R448" s="4"/>
      <c r="S448" s="6"/>
      <c r="T448" s="11"/>
      <c r="U448" s="11"/>
    </row>
    <row r="449" spans="2:21" s="2" customFormat="1" x14ac:dyDescent="0.2">
      <c r="B449" s="11"/>
      <c r="C449" s="11"/>
      <c r="D449" s="11"/>
      <c r="E449" s="11"/>
      <c r="F449" s="11"/>
      <c r="H449" s="4"/>
      <c r="I449" s="4"/>
      <c r="J449" s="4"/>
      <c r="K449" s="4"/>
      <c r="L449" s="4"/>
      <c r="M449" s="4"/>
      <c r="N449" s="4"/>
      <c r="O449" s="5"/>
      <c r="P449" s="4"/>
      <c r="Q449" s="4"/>
      <c r="R449" s="4"/>
      <c r="S449" s="6"/>
      <c r="T449" s="11"/>
      <c r="U449" s="11"/>
    </row>
    <row r="450" spans="2:21" s="2" customFormat="1" x14ac:dyDescent="0.2">
      <c r="B450" s="11"/>
      <c r="C450" s="11"/>
      <c r="D450" s="11"/>
      <c r="E450" s="11"/>
      <c r="F450" s="11"/>
      <c r="H450" s="4"/>
      <c r="I450" s="4"/>
      <c r="J450" s="4"/>
      <c r="K450" s="4"/>
      <c r="L450" s="4"/>
      <c r="M450" s="4"/>
      <c r="N450" s="4"/>
      <c r="O450" s="5"/>
      <c r="P450" s="4"/>
      <c r="Q450" s="4"/>
      <c r="R450" s="4"/>
      <c r="S450" s="6"/>
      <c r="T450" s="11"/>
      <c r="U450" s="11"/>
    </row>
    <row r="451" spans="2:21" s="2" customFormat="1" x14ac:dyDescent="0.2">
      <c r="B451" s="11"/>
      <c r="C451" s="11"/>
      <c r="D451" s="11"/>
      <c r="E451" s="11"/>
      <c r="F451" s="11"/>
      <c r="H451" s="4"/>
      <c r="I451" s="4"/>
      <c r="J451" s="4"/>
      <c r="K451" s="4"/>
      <c r="L451" s="4"/>
      <c r="M451" s="4"/>
      <c r="N451" s="4"/>
      <c r="O451" s="5"/>
      <c r="P451" s="4"/>
      <c r="Q451" s="4"/>
      <c r="R451" s="4"/>
      <c r="S451" s="6"/>
      <c r="T451" s="11"/>
      <c r="U451" s="11"/>
    </row>
    <row r="452" spans="2:21" s="2" customFormat="1" x14ac:dyDescent="0.2">
      <c r="B452" s="11"/>
      <c r="C452" s="11"/>
      <c r="D452" s="11"/>
      <c r="E452" s="11"/>
      <c r="F452" s="11"/>
      <c r="H452" s="4"/>
      <c r="I452" s="4"/>
      <c r="J452" s="4"/>
      <c r="K452" s="4"/>
      <c r="L452" s="4"/>
      <c r="M452" s="4"/>
      <c r="N452" s="4"/>
      <c r="O452" s="5"/>
      <c r="P452" s="4"/>
      <c r="Q452" s="4"/>
      <c r="R452" s="4"/>
      <c r="S452" s="6"/>
      <c r="T452" s="11"/>
      <c r="U452" s="11"/>
    </row>
    <row r="453" spans="2:21" s="2" customFormat="1" x14ac:dyDescent="0.2">
      <c r="B453" s="11"/>
      <c r="C453" s="11"/>
      <c r="D453" s="11"/>
      <c r="E453" s="11"/>
      <c r="F453" s="11"/>
      <c r="H453" s="4"/>
      <c r="I453" s="4"/>
      <c r="J453" s="4"/>
      <c r="K453" s="4"/>
      <c r="L453" s="4"/>
      <c r="M453" s="4"/>
      <c r="N453" s="4"/>
      <c r="O453" s="5"/>
      <c r="P453" s="4"/>
      <c r="Q453" s="4"/>
      <c r="R453" s="4"/>
      <c r="S453" s="6"/>
      <c r="T453" s="11"/>
      <c r="U453" s="11"/>
    </row>
    <row r="454" spans="2:21" s="2" customFormat="1" x14ac:dyDescent="0.2">
      <c r="B454" s="11"/>
      <c r="C454" s="11"/>
      <c r="D454" s="11"/>
      <c r="E454" s="11"/>
      <c r="F454" s="11"/>
      <c r="H454" s="4"/>
      <c r="I454" s="4"/>
      <c r="J454" s="4"/>
      <c r="K454" s="4"/>
      <c r="L454" s="4"/>
      <c r="M454" s="4"/>
      <c r="N454" s="4"/>
      <c r="O454" s="5"/>
      <c r="P454" s="4"/>
      <c r="Q454" s="4"/>
      <c r="R454" s="4"/>
      <c r="S454" s="6"/>
      <c r="T454" s="11"/>
      <c r="U454" s="11"/>
    </row>
    <row r="455" spans="2:21" s="2" customFormat="1" x14ac:dyDescent="0.2">
      <c r="B455" s="11"/>
      <c r="C455" s="11"/>
      <c r="D455" s="11"/>
      <c r="E455" s="11"/>
      <c r="F455" s="11"/>
      <c r="H455" s="4"/>
      <c r="I455" s="4"/>
      <c r="J455" s="4"/>
      <c r="K455" s="4"/>
      <c r="L455" s="4"/>
      <c r="M455" s="4"/>
      <c r="N455" s="4"/>
      <c r="O455" s="5"/>
      <c r="P455" s="4"/>
      <c r="Q455" s="4"/>
      <c r="R455" s="4"/>
      <c r="S455" s="6"/>
      <c r="T455" s="11"/>
      <c r="U455" s="11"/>
    </row>
    <row r="456" spans="2:21" s="2" customFormat="1" x14ac:dyDescent="0.2">
      <c r="B456" s="11"/>
      <c r="C456" s="11"/>
      <c r="D456" s="11"/>
      <c r="E456" s="11"/>
      <c r="F456" s="11"/>
      <c r="H456" s="4"/>
      <c r="I456" s="4"/>
      <c r="J456" s="4"/>
      <c r="K456" s="4"/>
      <c r="L456" s="4"/>
      <c r="M456" s="4"/>
      <c r="N456" s="4"/>
      <c r="O456" s="5"/>
      <c r="P456" s="4"/>
      <c r="Q456" s="4"/>
      <c r="R456" s="4"/>
      <c r="S456" s="6"/>
      <c r="T456" s="11"/>
      <c r="U456" s="11"/>
    </row>
    <row r="457" spans="2:21" s="2" customFormat="1" x14ac:dyDescent="0.2">
      <c r="B457" s="11"/>
      <c r="C457" s="11"/>
      <c r="D457" s="11"/>
      <c r="E457" s="11"/>
      <c r="F457" s="11"/>
      <c r="H457" s="4"/>
      <c r="I457" s="4"/>
      <c r="J457" s="4"/>
      <c r="K457" s="4"/>
      <c r="L457" s="4"/>
      <c r="M457" s="4"/>
      <c r="N457" s="4"/>
      <c r="O457" s="5"/>
      <c r="P457" s="4"/>
      <c r="Q457" s="4"/>
      <c r="R457" s="4"/>
      <c r="S457" s="6"/>
      <c r="T457" s="11"/>
      <c r="U457" s="11"/>
    </row>
    <row r="458" spans="2:21" s="2" customFormat="1" x14ac:dyDescent="0.2">
      <c r="B458" s="11"/>
      <c r="C458" s="11"/>
      <c r="D458" s="11"/>
      <c r="E458" s="11"/>
      <c r="F458" s="11"/>
      <c r="H458" s="4"/>
      <c r="I458" s="4"/>
      <c r="J458" s="4"/>
      <c r="K458" s="4"/>
      <c r="L458" s="4"/>
      <c r="M458" s="4"/>
      <c r="N458" s="4"/>
      <c r="O458" s="5"/>
      <c r="P458" s="4"/>
      <c r="Q458" s="4"/>
      <c r="R458" s="4"/>
      <c r="S458" s="6"/>
      <c r="T458" s="11"/>
      <c r="U458" s="11"/>
    </row>
    <row r="459" spans="2:21" s="2" customFormat="1" x14ac:dyDescent="0.2">
      <c r="B459" s="11"/>
      <c r="C459" s="11"/>
      <c r="D459" s="11"/>
      <c r="E459" s="11"/>
      <c r="F459" s="11"/>
      <c r="H459" s="4"/>
      <c r="I459" s="4"/>
      <c r="J459" s="4"/>
      <c r="K459" s="4"/>
      <c r="L459" s="4"/>
      <c r="M459" s="4"/>
      <c r="N459" s="4"/>
      <c r="O459" s="5"/>
      <c r="P459" s="4"/>
      <c r="Q459" s="4"/>
      <c r="R459" s="4"/>
      <c r="S459" s="6"/>
      <c r="T459" s="11"/>
      <c r="U459" s="11"/>
    </row>
    <row r="460" spans="2:21" s="2" customFormat="1" x14ac:dyDescent="0.2">
      <c r="B460" s="11"/>
      <c r="C460" s="11"/>
      <c r="D460" s="11"/>
      <c r="E460" s="11"/>
      <c r="F460" s="11"/>
      <c r="H460" s="4"/>
      <c r="I460" s="4"/>
      <c r="J460" s="4"/>
      <c r="K460" s="4"/>
      <c r="L460" s="4"/>
      <c r="M460" s="4"/>
      <c r="N460" s="4"/>
      <c r="O460" s="5"/>
      <c r="P460" s="4"/>
      <c r="Q460" s="4"/>
      <c r="R460" s="4"/>
      <c r="S460" s="6"/>
      <c r="T460" s="11"/>
      <c r="U460" s="11"/>
    </row>
    <row r="461" spans="2:21" s="2" customFormat="1" x14ac:dyDescent="0.2">
      <c r="B461" s="11"/>
      <c r="C461" s="11"/>
      <c r="D461" s="11"/>
      <c r="E461" s="11"/>
      <c r="F461" s="11"/>
      <c r="H461" s="4"/>
      <c r="I461" s="4"/>
      <c r="J461" s="4"/>
      <c r="K461" s="4"/>
      <c r="L461" s="4"/>
      <c r="M461" s="4"/>
      <c r="N461" s="4"/>
      <c r="O461" s="5"/>
      <c r="P461" s="4"/>
      <c r="Q461" s="4"/>
      <c r="R461" s="4"/>
      <c r="S461" s="6"/>
      <c r="T461" s="11"/>
      <c r="U461" s="11"/>
    </row>
    <row r="462" spans="2:21" s="2" customFormat="1" x14ac:dyDescent="0.2">
      <c r="B462" s="11"/>
      <c r="C462" s="11"/>
      <c r="D462" s="11"/>
      <c r="E462" s="11"/>
      <c r="F462" s="11"/>
      <c r="H462" s="4"/>
      <c r="I462" s="4"/>
      <c r="J462" s="4"/>
      <c r="K462" s="4"/>
      <c r="L462" s="4"/>
      <c r="M462" s="4"/>
      <c r="N462" s="4"/>
      <c r="O462" s="5"/>
      <c r="P462" s="4"/>
      <c r="Q462" s="4"/>
      <c r="R462" s="4"/>
      <c r="S462" s="6"/>
      <c r="T462" s="11"/>
      <c r="U462" s="11"/>
    </row>
    <row r="463" spans="2:21" s="2" customFormat="1" x14ac:dyDescent="0.2">
      <c r="B463" s="11"/>
      <c r="C463" s="11"/>
      <c r="D463" s="11"/>
      <c r="E463" s="11"/>
      <c r="F463" s="11"/>
      <c r="H463" s="4"/>
      <c r="I463" s="4"/>
      <c r="J463" s="4"/>
      <c r="K463" s="4"/>
      <c r="L463" s="4"/>
      <c r="M463" s="4"/>
      <c r="N463" s="4"/>
      <c r="O463" s="5"/>
      <c r="P463" s="4"/>
      <c r="Q463" s="4"/>
      <c r="R463" s="4"/>
      <c r="S463" s="6"/>
      <c r="T463" s="11"/>
      <c r="U463" s="11"/>
    </row>
    <row r="464" spans="2:21" s="2" customFormat="1" x14ac:dyDescent="0.2">
      <c r="B464" s="11"/>
      <c r="C464" s="11"/>
      <c r="D464" s="11"/>
      <c r="E464" s="11"/>
      <c r="F464" s="11"/>
      <c r="H464" s="4"/>
      <c r="I464" s="4"/>
      <c r="J464" s="4"/>
      <c r="K464" s="4"/>
      <c r="L464" s="4"/>
      <c r="M464" s="4"/>
      <c r="N464" s="4"/>
      <c r="O464" s="5"/>
      <c r="P464" s="4"/>
      <c r="Q464" s="4"/>
      <c r="R464" s="4"/>
      <c r="S464" s="6"/>
      <c r="T464" s="11"/>
      <c r="U464" s="11"/>
    </row>
    <row r="465" spans="2:21" s="2" customFormat="1" x14ac:dyDescent="0.2">
      <c r="B465" s="11"/>
      <c r="C465" s="11"/>
      <c r="D465" s="11"/>
      <c r="E465" s="11"/>
      <c r="F465" s="11"/>
      <c r="H465" s="4"/>
      <c r="I465" s="4"/>
      <c r="J465" s="4"/>
      <c r="K465" s="4"/>
      <c r="L465" s="4"/>
      <c r="M465" s="4"/>
      <c r="N465" s="4"/>
      <c r="O465" s="5"/>
      <c r="P465" s="4"/>
      <c r="Q465" s="4"/>
      <c r="R465" s="4"/>
      <c r="S465" s="6"/>
      <c r="T465" s="11"/>
      <c r="U465" s="11"/>
    </row>
    <row r="466" spans="2:21" s="2" customFormat="1" x14ac:dyDescent="0.2">
      <c r="B466" s="11"/>
      <c r="C466" s="11"/>
      <c r="D466" s="11"/>
      <c r="E466" s="11"/>
      <c r="F466" s="11"/>
      <c r="H466" s="4"/>
      <c r="I466" s="4"/>
      <c r="J466" s="4"/>
      <c r="K466" s="4"/>
      <c r="L466" s="4"/>
      <c r="M466" s="4"/>
      <c r="N466" s="4"/>
      <c r="O466" s="5"/>
      <c r="P466" s="4"/>
      <c r="Q466" s="4"/>
      <c r="R466" s="4"/>
      <c r="S466" s="6"/>
      <c r="T466" s="11"/>
      <c r="U466" s="11"/>
    </row>
    <row r="467" spans="2:21" s="2" customFormat="1" x14ac:dyDescent="0.2">
      <c r="B467" s="11"/>
      <c r="C467" s="11"/>
      <c r="D467" s="11"/>
      <c r="E467" s="11"/>
      <c r="F467" s="11"/>
      <c r="H467" s="4"/>
      <c r="I467" s="4"/>
      <c r="J467" s="4"/>
      <c r="K467" s="4"/>
      <c r="L467" s="4"/>
      <c r="M467" s="4"/>
      <c r="N467" s="4"/>
      <c r="O467" s="5"/>
      <c r="P467" s="4"/>
      <c r="Q467" s="4"/>
      <c r="R467" s="4"/>
      <c r="S467" s="6"/>
      <c r="T467" s="11"/>
      <c r="U467" s="11"/>
    </row>
    <row r="468" spans="2:21" s="2" customFormat="1" x14ac:dyDescent="0.2">
      <c r="B468" s="11"/>
      <c r="C468" s="11"/>
      <c r="D468" s="11"/>
      <c r="E468" s="11"/>
      <c r="F468" s="11"/>
      <c r="H468" s="4"/>
      <c r="I468" s="4"/>
      <c r="J468" s="4"/>
      <c r="K468" s="4"/>
      <c r="L468" s="4"/>
      <c r="M468" s="4"/>
      <c r="N468" s="4"/>
      <c r="O468" s="5"/>
      <c r="P468" s="4"/>
      <c r="Q468" s="4"/>
      <c r="R468" s="4"/>
      <c r="S468" s="6"/>
      <c r="T468" s="11"/>
      <c r="U468" s="11"/>
    </row>
    <row r="469" spans="2:21" s="2" customFormat="1" x14ac:dyDescent="0.2">
      <c r="B469" s="11"/>
      <c r="C469" s="11"/>
      <c r="D469" s="11"/>
      <c r="E469" s="11"/>
      <c r="F469" s="11"/>
      <c r="H469" s="4"/>
      <c r="I469" s="4"/>
      <c r="J469" s="4"/>
      <c r="K469" s="4"/>
      <c r="L469" s="4"/>
      <c r="M469" s="4"/>
      <c r="N469" s="4"/>
      <c r="O469" s="5"/>
      <c r="P469" s="4"/>
      <c r="Q469" s="4"/>
      <c r="R469" s="4"/>
      <c r="S469" s="6"/>
      <c r="T469" s="11"/>
      <c r="U469" s="11"/>
    </row>
    <row r="470" spans="2:21" s="2" customFormat="1" x14ac:dyDescent="0.2">
      <c r="B470" s="11"/>
      <c r="C470" s="11"/>
      <c r="D470" s="11"/>
      <c r="E470" s="11"/>
      <c r="F470" s="11"/>
      <c r="H470" s="4"/>
      <c r="I470" s="4"/>
      <c r="J470" s="4"/>
      <c r="K470" s="4"/>
      <c r="L470" s="4"/>
      <c r="M470" s="4"/>
      <c r="N470" s="4"/>
      <c r="O470" s="5"/>
      <c r="P470" s="4"/>
      <c r="Q470" s="4"/>
      <c r="R470" s="4"/>
      <c r="S470" s="6"/>
      <c r="T470" s="11"/>
      <c r="U470" s="11"/>
    </row>
    <row r="471" spans="2:21" s="2" customFormat="1" x14ac:dyDescent="0.2">
      <c r="B471" s="11"/>
      <c r="C471" s="11"/>
      <c r="D471" s="11"/>
      <c r="E471" s="11"/>
      <c r="F471" s="11"/>
      <c r="H471" s="4"/>
      <c r="I471" s="4"/>
      <c r="J471" s="4"/>
      <c r="K471" s="4"/>
      <c r="L471" s="4"/>
      <c r="M471" s="4"/>
      <c r="N471" s="4"/>
      <c r="O471" s="5"/>
      <c r="P471" s="4"/>
      <c r="Q471" s="4"/>
      <c r="R471" s="4"/>
      <c r="S471" s="6"/>
      <c r="T471" s="11"/>
      <c r="U471" s="11"/>
    </row>
    <row r="472" spans="2:21" s="2" customFormat="1" x14ac:dyDescent="0.2">
      <c r="B472" s="11"/>
      <c r="C472" s="11"/>
      <c r="D472" s="11"/>
      <c r="E472" s="11"/>
      <c r="F472" s="11"/>
      <c r="H472" s="4"/>
      <c r="I472" s="4"/>
      <c r="J472" s="4"/>
      <c r="K472" s="4"/>
      <c r="L472" s="4"/>
      <c r="M472" s="4"/>
      <c r="N472" s="4"/>
      <c r="O472" s="5"/>
      <c r="P472" s="4"/>
      <c r="Q472" s="4"/>
      <c r="R472" s="4"/>
      <c r="S472" s="6"/>
      <c r="T472" s="11"/>
      <c r="U472" s="11"/>
    </row>
    <row r="473" spans="2:21" s="2" customFormat="1" x14ac:dyDescent="0.2">
      <c r="B473" s="11"/>
      <c r="C473" s="11"/>
      <c r="D473" s="11"/>
      <c r="E473" s="11"/>
      <c r="F473" s="11"/>
      <c r="H473" s="4"/>
      <c r="I473" s="4"/>
      <c r="J473" s="4"/>
      <c r="K473" s="4"/>
      <c r="L473" s="4"/>
      <c r="M473" s="4"/>
      <c r="N473" s="4"/>
      <c r="O473" s="5"/>
      <c r="P473" s="4"/>
      <c r="Q473" s="4"/>
      <c r="R473" s="4"/>
      <c r="S473" s="6"/>
      <c r="T473" s="11"/>
      <c r="U473" s="11"/>
    </row>
    <row r="474" spans="2:21" s="2" customFormat="1" x14ac:dyDescent="0.2">
      <c r="B474" s="11"/>
      <c r="C474" s="11"/>
      <c r="D474" s="11"/>
      <c r="E474" s="11"/>
      <c r="F474" s="11"/>
      <c r="H474" s="4"/>
      <c r="I474" s="4"/>
      <c r="J474" s="4"/>
      <c r="K474" s="4"/>
      <c r="L474" s="4"/>
      <c r="M474" s="4"/>
      <c r="N474" s="4"/>
      <c r="O474" s="5"/>
      <c r="P474" s="4"/>
      <c r="Q474" s="4"/>
      <c r="R474" s="4"/>
      <c r="S474" s="6"/>
      <c r="T474" s="11"/>
      <c r="U474" s="11"/>
    </row>
    <row r="475" spans="2:21" s="2" customFormat="1" x14ac:dyDescent="0.2">
      <c r="B475" s="11"/>
      <c r="C475" s="11"/>
      <c r="D475" s="11"/>
      <c r="E475" s="11"/>
      <c r="F475" s="11"/>
      <c r="H475" s="4"/>
      <c r="I475" s="4"/>
      <c r="J475" s="4"/>
      <c r="K475" s="4"/>
      <c r="L475" s="4"/>
      <c r="M475" s="4"/>
      <c r="N475" s="4"/>
      <c r="O475" s="5"/>
      <c r="P475" s="4"/>
      <c r="Q475" s="4"/>
      <c r="R475" s="4"/>
      <c r="S475" s="6"/>
      <c r="T475" s="11"/>
      <c r="U475" s="11"/>
    </row>
    <row r="476" spans="2:21" s="2" customFormat="1" x14ac:dyDescent="0.2">
      <c r="B476" s="11"/>
      <c r="C476" s="11"/>
      <c r="D476" s="11"/>
      <c r="E476" s="11"/>
      <c r="F476" s="11"/>
      <c r="H476" s="4"/>
      <c r="I476" s="4"/>
      <c r="J476" s="4"/>
      <c r="K476" s="4"/>
      <c r="L476" s="4"/>
      <c r="M476" s="4"/>
      <c r="N476" s="4"/>
      <c r="O476" s="5"/>
      <c r="P476" s="4"/>
      <c r="Q476" s="4"/>
      <c r="R476" s="4"/>
      <c r="S476" s="6"/>
      <c r="T476" s="11"/>
      <c r="U476" s="11"/>
    </row>
    <row r="477" spans="2:21" s="2" customFormat="1" x14ac:dyDescent="0.2">
      <c r="B477" s="11"/>
      <c r="C477" s="11"/>
      <c r="D477" s="11"/>
      <c r="E477" s="11"/>
      <c r="F477" s="11"/>
      <c r="H477" s="4"/>
      <c r="I477" s="4"/>
      <c r="J477" s="4"/>
      <c r="K477" s="4"/>
      <c r="L477" s="4"/>
      <c r="M477" s="4"/>
      <c r="N477" s="4"/>
      <c r="O477" s="5"/>
      <c r="P477" s="4"/>
      <c r="Q477" s="4"/>
      <c r="R477" s="4"/>
      <c r="S477" s="6"/>
      <c r="T477" s="11"/>
      <c r="U477" s="11"/>
    </row>
    <row r="478" spans="2:21" s="2" customFormat="1" x14ac:dyDescent="0.2">
      <c r="B478" s="11"/>
      <c r="C478" s="11"/>
      <c r="D478" s="11"/>
      <c r="E478" s="11"/>
      <c r="F478" s="11"/>
      <c r="H478" s="4"/>
      <c r="I478" s="4"/>
      <c r="J478" s="4"/>
      <c r="K478" s="4"/>
      <c r="L478" s="4"/>
      <c r="M478" s="4"/>
      <c r="N478" s="4"/>
      <c r="O478" s="5"/>
      <c r="P478" s="4"/>
      <c r="Q478" s="4"/>
      <c r="R478" s="4"/>
      <c r="S478" s="6"/>
      <c r="T478" s="11"/>
      <c r="U478" s="11"/>
    </row>
    <row r="479" spans="2:21" s="2" customFormat="1" x14ac:dyDescent="0.2">
      <c r="B479" s="11"/>
      <c r="C479" s="11"/>
      <c r="D479" s="11"/>
      <c r="E479" s="11"/>
      <c r="F479" s="11"/>
      <c r="H479" s="4"/>
      <c r="I479" s="4"/>
      <c r="J479" s="4"/>
      <c r="K479" s="4"/>
      <c r="L479" s="4"/>
      <c r="M479" s="4"/>
      <c r="N479" s="4"/>
      <c r="O479" s="5"/>
      <c r="P479" s="4"/>
      <c r="Q479" s="4"/>
      <c r="R479" s="4"/>
      <c r="S479" s="6"/>
      <c r="T479" s="11"/>
      <c r="U479" s="11"/>
    </row>
    <row r="480" spans="2:21" s="2" customFormat="1" x14ac:dyDescent="0.2">
      <c r="B480" s="11"/>
      <c r="C480" s="11"/>
      <c r="D480" s="11"/>
      <c r="E480" s="11"/>
      <c r="F480" s="11"/>
      <c r="H480" s="4"/>
      <c r="I480" s="4"/>
      <c r="J480" s="4"/>
      <c r="K480" s="4"/>
      <c r="L480" s="4"/>
      <c r="M480" s="4"/>
      <c r="N480" s="4"/>
      <c r="O480" s="5"/>
      <c r="P480" s="4"/>
      <c r="Q480" s="4"/>
      <c r="R480" s="4"/>
      <c r="S480" s="6"/>
      <c r="T480" s="11"/>
      <c r="U480" s="11"/>
    </row>
    <row r="481" spans="2:21" s="2" customFormat="1" x14ac:dyDescent="0.2">
      <c r="B481" s="11"/>
      <c r="C481" s="11"/>
      <c r="D481" s="11"/>
      <c r="E481" s="11"/>
      <c r="F481" s="11"/>
      <c r="H481" s="4"/>
      <c r="I481" s="4"/>
      <c r="J481" s="4"/>
      <c r="K481" s="4"/>
      <c r="L481" s="4"/>
      <c r="M481" s="4"/>
      <c r="N481" s="4"/>
      <c r="O481" s="5"/>
      <c r="P481" s="4"/>
      <c r="Q481" s="4"/>
      <c r="R481" s="4"/>
      <c r="S481" s="6"/>
      <c r="T481" s="11"/>
      <c r="U481" s="11"/>
    </row>
    <row r="482" spans="2:21" s="2" customFormat="1" x14ac:dyDescent="0.2">
      <c r="B482" s="11"/>
      <c r="C482" s="11"/>
      <c r="D482" s="11"/>
      <c r="E482" s="11"/>
      <c r="F482" s="11"/>
      <c r="H482" s="4"/>
      <c r="I482" s="4"/>
      <c r="J482" s="4"/>
      <c r="K482" s="4"/>
      <c r="L482" s="4"/>
      <c r="M482" s="4"/>
      <c r="N482" s="4"/>
      <c r="O482" s="5"/>
      <c r="P482" s="4"/>
      <c r="Q482" s="4"/>
      <c r="R482" s="4"/>
      <c r="S482" s="6"/>
      <c r="T482" s="11"/>
      <c r="U482" s="11"/>
    </row>
    <row r="483" spans="2:21" s="2" customFormat="1" x14ac:dyDescent="0.2">
      <c r="B483" s="11"/>
      <c r="C483" s="11"/>
      <c r="D483" s="11"/>
      <c r="E483" s="11"/>
      <c r="F483" s="11"/>
      <c r="H483" s="4"/>
      <c r="I483" s="4"/>
      <c r="J483" s="4"/>
      <c r="K483" s="4"/>
      <c r="L483" s="4"/>
      <c r="M483" s="4"/>
      <c r="N483" s="4"/>
      <c r="O483" s="5"/>
      <c r="P483" s="4"/>
      <c r="Q483" s="4"/>
      <c r="R483" s="4"/>
      <c r="S483" s="6"/>
      <c r="T483" s="11"/>
      <c r="U483" s="11"/>
    </row>
    <row r="484" spans="2:21" s="2" customFormat="1" x14ac:dyDescent="0.2">
      <c r="B484" s="11"/>
      <c r="C484" s="11"/>
      <c r="D484" s="11"/>
      <c r="E484" s="11"/>
      <c r="F484" s="11"/>
      <c r="H484" s="4"/>
      <c r="I484" s="4"/>
      <c r="J484" s="4"/>
      <c r="K484" s="4"/>
      <c r="L484" s="4"/>
      <c r="M484" s="4"/>
      <c r="N484" s="4"/>
      <c r="O484" s="5"/>
      <c r="P484" s="4"/>
      <c r="Q484" s="4"/>
      <c r="R484" s="4"/>
      <c r="S484" s="6"/>
      <c r="T484" s="11"/>
      <c r="U484" s="11"/>
    </row>
    <row r="485" spans="2:21" s="2" customFormat="1" x14ac:dyDescent="0.2">
      <c r="B485" s="11"/>
      <c r="C485" s="11"/>
      <c r="D485" s="11"/>
      <c r="E485" s="11"/>
      <c r="F485" s="11"/>
      <c r="H485" s="4"/>
      <c r="I485" s="4"/>
      <c r="J485" s="4"/>
      <c r="K485" s="4"/>
      <c r="L485" s="4"/>
      <c r="M485" s="4"/>
      <c r="N485" s="4"/>
      <c r="O485" s="5"/>
      <c r="P485" s="4"/>
      <c r="Q485" s="4"/>
      <c r="R485" s="4"/>
      <c r="S485" s="6"/>
      <c r="T485" s="11"/>
      <c r="U485" s="11"/>
    </row>
    <row r="486" spans="2:21" s="2" customFormat="1" x14ac:dyDescent="0.2">
      <c r="B486" s="11"/>
      <c r="C486" s="11"/>
      <c r="D486" s="11"/>
      <c r="E486" s="11"/>
      <c r="F486" s="11"/>
      <c r="H486" s="4"/>
      <c r="I486" s="4"/>
      <c r="J486" s="4"/>
      <c r="K486" s="4"/>
      <c r="L486" s="4"/>
      <c r="M486" s="4"/>
      <c r="N486" s="4"/>
      <c r="O486" s="5"/>
      <c r="P486" s="4"/>
      <c r="Q486" s="4"/>
      <c r="R486" s="4"/>
      <c r="S486" s="6"/>
      <c r="T486" s="11"/>
      <c r="U486" s="11"/>
    </row>
    <row r="487" spans="2:21" s="2" customFormat="1" x14ac:dyDescent="0.2">
      <c r="B487" s="11"/>
      <c r="C487" s="11"/>
      <c r="D487" s="11"/>
      <c r="E487" s="11"/>
      <c r="F487" s="11"/>
      <c r="H487" s="4"/>
      <c r="I487" s="4"/>
      <c r="J487" s="4"/>
      <c r="K487" s="4"/>
      <c r="L487" s="4"/>
      <c r="M487" s="4"/>
      <c r="N487" s="4"/>
      <c r="O487" s="5"/>
      <c r="P487" s="4"/>
      <c r="Q487" s="4"/>
      <c r="R487" s="4"/>
      <c r="S487" s="6"/>
      <c r="T487" s="11"/>
      <c r="U487" s="11"/>
    </row>
    <row r="488" spans="2:21" s="2" customFormat="1" x14ac:dyDescent="0.2">
      <c r="B488" s="11"/>
      <c r="C488" s="11"/>
      <c r="D488" s="11"/>
      <c r="E488" s="11"/>
      <c r="F488" s="11"/>
      <c r="H488" s="4"/>
      <c r="I488" s="4"/>
      <c r="J488" s="4"/>
      <c r="K488" s="4"/>
      <c r="L488" s="4"/>
      <c r="M488" s="4"/>
      <c r="N488" s="4"/>
      <c r="O488" s="5"/>
      <c r="P488" s="4"/>
      <c r="Q488" s="4"/>
      <c r="R488" s="4"/>
      <c r="S488" s="6"/>
      <c r="T488" s="11"/>
      <c r="U488" s="11"/>
    </row>
    <row r="489" spans="2:21" s="2" customFormat="1" x14ac:dyDescent="0.2">
      <c r="B489" s="11"/>
      <c r="C489" s="11"/>
      <c r="D489" s="11"/>
      <c r="E489" s="11"/>
      <c r="F489" s="11"/>
      <c r="H489" s="4"/>
      <c r="I489" s="4"/>
      <c r="J489" s="4"/>
      <c r="K489" s="4"/>
      <c r="L489" s="4"/>
      <c r="M489" s="4"/>
      <c r="N489" s="4"/>
      <c r="O489" s="5"/>
      <c r="P489" s="4"/>
      <c r="Q489" s="4"/>
      <c r="R489" s="4"/>
      <c r="S489" s="6"/>
      <c r="T489" s="11"/>
      <c r="U489" s="11"/>
    </row>
    <row r="490" spans="2:21" s="2" customFormat="1" x14ac:dyDescent="0.2">
      <c r="B490" s="11"/>
      <c r="C490" s="11"/>
      <c r="D490" s="11"/>
      <c r="E490" s="11"/>
      <c r="F490" s="11"/>
      <c r="H490" s="4"/>
      <c r="I490" s="4"/>
      <c r="J490" s="4"/>
      <c r="K490" s="4"/>
      <c r="L490" s="4"/>
      <c r="M490" s="4"/>
      <c r="N490" s="4"/>
      <c r="O490" s="5"/>
      <c r="P490" s="4"/>
      <c r="Q490" s="4"/>
      <c r="R490" s="4"/>
      <c r="S490" s="6"/>
      <c r="T490" s="11"/>
      <c r="U490" s="11"/>
    </row>
    <row r="491" spans="2:21" s="2" customFormat="1" x14ac:dyDescent="0.2">
      <c r="B491" s="11"/>
      <c r="C491" s="11"/>
      <c r="D491" s="11"/>
      <c r="E491" s="11"/>
      <c r="F491" s="11"/>
      <c r="H491" s="4"/>
      <c r="I491" s="4"/>
      <c r="J491" s="4"/>
      <c r="K491" s="4"/>
      <c r="L491" s="4"/>
      <c r="M491" s="4"/>
      <c r="N491" s="4"/>
      <c r="O491" s="5"/>
      <c r="P491" s="4"/>
      <c r="Q491" s="4"/>
      <c r="R491" s="4"/>
      <c r="S491" s="6"/>
      <c r="T491" s="11"/>
      <c r="U491" s="11"/>
    </row>
    <row r="492" spans="2:21" s="2" customFormat="1" x14ac:dyDescent="0.2">
      <c r="B492" s="11"/>
      <c r="C492" s="11"/>
      <c r="D492" s="11"/>
      <c r="E492" s="11"/>
      <c r="F492" s="11"/>
      <c r="H492" s="4"/>
      <c r="I492" s="4"/>
      <c r="J492" s="4"/>
      <c r="K492" s="4"/>
      <c r="L492" s="4"/>
      <c r="M492" s="4"/>
      <c r="N492" s="4"/>
      <c r="O492" s="5"/>
      <c r="P492" s="4"/>
      <c r="Q492" s="4"/>
      <c r="R492" s="4"/>
      <c r="S492" s="6"/>
      <c r="T492" s="11"/>
      <c r="U492" s="11"/>
    </row>
    <row r="493" spans="2:21" s="2" customFormat="1" x14ac:dyDescent="0.2">
      <c r="B493" s="11"/>
      <c r="C493" s="11"/>
      <c r="D493" s="11"/>
      <c r="E493" s="11"/>
      <c r="F493" s="11"/>
      <c r="H493" s="4"/>
      <c r="I493" s="4"/>
      <c r="J493" s="4"/>
      <c r="K493" s="4"/>
      <c r="L493" s="4"/>
      <c r="M493" s="4"/>
      <c r="N493" s="4"/>
      <c r="O493" s="5"/>
      <c r="P493" s="4"/>
      <c r="Q493" s="4"/>
      <c r="R493" s="4"/>
      <c r="S493" s="6"/>
      <c r="T493" s="11"/>
      <c r="U493" s="11"/>
    </row>
    <row r="494" spans="2:21" s="2" customFormat="1" x14ac:dyDescent="0.2">
      <c r="B494" s="11"/>
      <c r="C494" s="11"/>
      <c r="D494" s="11"/>
      <c r="E494" s="11"/>
      <c r="F494" s="11"/>
      <c r="H494" s="4"/>
      <c r="I494" s="4"/>
      <c r="J494" s="4"/>
      <c r="K494" s="4"/>
      <c r="L494" s="4"/>
      <c r="M494" s="4"/>
      <c r="N494" s="4"/>
      <c r="O494" s="5"/>
      <c r="P494" s="4"/>
      <c r="Q494" s="4"/>
      <c r="R494" s="4"/>
      <c r="S494" s="6"/>
      <c r="T494" s="11"/>
      <c r="U494" s="11"/>
    </row>
    <row r="495" spans="2:21" s="2" customFormat="1" x14ac:dyDescent="0.2">
      <c r="B495" s="11"/>
      <c r="C495" s="11"/>
      <c r="D495" s="11"/>
      <c r="E495" s="11"/>
      <c r="F495" s="11"/>
      <c r="H495" s="4"/>
      <c r="I495" s="4"/>
      <c r="J495" s="4"/>
      <c r="K495" s="4"/>
      <c r="L495" s="4"/>
      <c r="M495" s="4"/>
      <c r="N495" s="4"/>
      <c r="O495" s="5"/>
      <c r="P495" s="4"/>
      <c r="Q495" s="4"/>
      <c r="R495" s="4"/>
      <c r="S495" s="6"/>
      <c r="T495" s="11"/>
      <c r="U495" s="11"/>
    </row>
    <row r="496" spans="2:21" s="2" customFormat="1" x14ac:dyDescent="0.2">
      <c r="B496" s="11"/>
      <c r="C496" s="11"/>
      <c r="D496" s="11"/>
      <c r="E496" s="11"/>
      <c r="F496" s="11"/>
      <c r="H496" s="4"/>
      <c r="I496" s="4"/>
      <c r="J496" s="4"/>
      <c r="K496" s="4"/>
      <c r="L496" s="4"/>
      <c r="M496" s="4"/>
      <c r="N496" s="4"/>
      <c r="O496" s="5"/>
      <c r="P496" s="4"/>
      <c r="Q496" s="4"/>
      <c r="R496" s="4"/>
      <c r="S496" s="6"/>
      <c r="T496" s="11"/>
      <c r="U496" s="11"/>
    </row>
    <row r="497" spans="2:21" s="2" customFormat="1" x14ac:dyDescent="0.2">
      <c r="B497" s="11"/>
      <c r="C497" s="11"/>
      <c r="D497" s="11"/>
      <c r="E497" s="11"/>
      <c r="F497" s="11"/>
      <c r="H497" s="4"/>
      <c r="I497" s="4"/>
      <c r="J497" s="4"/>
      <c r="K497" s="4"/>
      <c r="L497" s="4"/>
      <c r="M497" s="4"/>
      <c r="N497" s="4"/>
      <c r="O497" s="5"/>
      <c r="P497" s="4"/>
      <c r="Q497" s="4"/>
      <c r="R497" s="4"/>
      <c r="S497" s="6"/>
      <c r="T497" s="11"/>
      <c r="U497" s="11"/>
    </row>
    <row r="498" spans="2:21" s="2" customFormat="1" x14ac:dyDescent="0.2">
      <c r="B498" s="11"/>
      <c r="C498" s="11"/>
      <c r="D498" s="11"/>
      <c r="E498" s="11"/>
      <c r="F498" s="11"/>
      <c r="H498" s="4"/>
      <c r="I498" s="4"/>
      <c r="J498" s="4"/>
      <c r="K498" s="4"/>
      <c r="L498" s="4"/>
      <c r="M498" s="4"/>
      <c r="N498" s="4"/>
      <c r="O498" s="5"/>
      <c r="P498" s="4"/>
      <c r="Q498" s="4"/>
      <c r="R498" s="4"/>
      <c r="S498" s="6"/>
      <c r="T498" s="11"/>
      <c r="U498" s="11"/>
    </row>
    <row r="499" spans="2:21" s="2" customFormat="1" x14ac:dyDescent="0.2">
      <c r="B499" s="11"/>
      <c r="C499" s="11"/>
      <c r="D499" s="11"/>
      <c r="E499" s="11"/>
      <c r="F499" s="11"/>
      <c r="H499" s="4"/>
      <c r="I499" s="4"/>
      <c r="J499" s="4"/>
      <c r="K499" s="4"/>
      <c r="L499" s="4"/>
      <c r="M499" s="4"/>
      <c r="N499" s="4"/>
      <c r="O499" s="5"/>
      <c r="P499" s="4"/>
      <c r="Q499" s="4"/>
      <c r="R499" s="4"/>
      <c r="S499" s="6"/>
      <c r="T499" s="11"/>
      <c r="U499" s="11"/>
    </row>
    <row r="500" spans="2:21" s="2" customFormat="1" x14ac:dyDescent="0.2">
      <c r="B500" s="11"/>
      <c r="C500" s="11"/>
      <c r="D500" s="11"/>
      <c r="E500" s="11"/>
      <c r="F500" s="11"/>
      <c r="H500" s="4"/>
      <c r="I500" s="4"/>
      <c r="J500" s="4"/>
      <c r="K500" s="4"/>
      <c r="L500" s="4"/>
      <c r="M500" s="4"/>
      <c r="N500" s="4"/>
      <c r="O500" s="5"/>
      <c r="P500" s="4"/>
      <c r="Q500" s="4"/>
      <c r="R500" s="4"/>
      <c r="S500" s="6"/>
      <c r="T500" s="11"/>
      <c r="U500" s="11"/>
    </row>
    <row r="501" spans="2:21" s="2" customFormat="1" x14ac:dyDescent="0.2">
      <c r="B501" s="11"/>
      <c r="C501" s="11"/>
      <c r="D501" s="11"/>
      <c r="E501" s="11"/>
      <c r="F501" s="11"/>
      <c r="H501" s="4"/>
      <c r="I501" s="4"/>
      <c r="J501" s="4"/>
      <c r="K501" s="4"/>
      <c r="L501" s="4"/>
      <c r="M501" s="4"/>
      <c r="N501" s="4"/>
      <c r="O501" s="5"/>
      <c r="P501" s="4"/>
      <c r="Q501" s="4"/>
      <c r="R501" s="4"/>
      <c r="S501" s="6"/>
      <c r="T501" s="11"/>
      <c r="U501" s="11"/>
    </row>
    <row r="502" spans="2:21" s="2" customFormat="1" x14ac:dyDescent="0.2">
      <c r="B502" s="11"/>
      <c r="C502" s="11"/>
      <c r="D502" s="11"/>
      <c r="E502" s="11"/>
      <c r="F502" s="11"/>
      <c r="H502" s="4"/>
      <c r="I502" s="4"/>
      <c r="J502" s="4"/>
      <c r="K502" s="4"/>
      <c r="L502" s="4"/>
      <c r="M502" s="4"/>
      <c r="N502" s="4"/>
      <c r="O502" s="5"/>
      <c r="P502" s="4"/>
      <c r="Q502" s="4"/>
      <c r="R502" s="4"/>
      <c r="S502" s="6"/>
      <c r="T502" s="11"/>
      <c r="U502" s="11"/>
    </row>
    <row r="503" spans="2:21" s="2" customFormat="1" x14ac:dyDescent="0.2">
      <c r="B503" s="11"/>
      <c r="C503" s="11"/>
      <c r="D503" s="11"/>
      <c r="E503" s="11"/>
      <c r="F503" s="11"/>
      <c r="H503" s="4"/>
      <c r="I503" s="4"/>
      <c r="J503" s="4"/>
      <c r="K503" s="4"/>
      <c r="L503" s="4"/>
      <c r="M503" s="4"/>
      <c r="N503" s="4"/>
      <c r="O503" s="5"/>
      <c r="P503" s="4"/>
      <c r="Q503" s="4"/>
      <c r="R503" s="4"/>
      <c r="S503" s="6"/>
      <c r="T503" s="11"/>
      <c r="U503" s="11"/>
    </row>
    <row r="504" spans="2:21" s="2" customFormat="1" x14ac:dyDescent="0.2">
      <c r="B504" s="11"/>
      <c r="C504" s="11"/>
      <c r="D504" s="11"/>
      <c r="E504" s="11"/>
      <c r="F504" s="11"/>
      <c r="H504" s="4"/>
      <c r="I504" s="4"/>
      <c r="J504" s="4"/>
      <c r="K504" s="4"/>
      <c r="L504" s="4"/>
      <c r="M504" s="4"/>
      <c r="N504" s="4"/>
      <c r="O504" s="5"/>
      <c r="P504" s="4"/>
      <c r="Q504" s="4"/>
      <c r="R504" s="4"/>
      <c r="S504" s="6"/>
      <c r="T504" s="11"/>
      <c r="U504" s="11"/>
    </row>
    <row r="505" spans="2:21" s="2" customFormat="1" x14ac:dyDescent="0.2">
      <c r="B505" s="11"/>
      <c r="C505" s="11"/>
      <c r="D505" s="11"/>
      <c r="E505" s="11"/>
      <c r="F505" s="11"/>
      <c r="H505" s="4"/>
      <c r="I505" s="4"/>
      <c r="J505" s="4"/>
      <c r="K505" s="4"/>
      <c r="L505" s="4"/>
      <c r="M505" s="4"/>
      <c r="N505" s="4"/>
      <c r="O505" s="5"/>
      <c r="P505" s="4"/>
      <c r="Q505" s="4"/>
      <c r="R505" s="4"/>
      <c r="S505" s="6"/>
      <c r="T505" s="11"/>
      <c r="U505" s="11"/>
    </row>
    <row r="506" spans="2:21" s="2" customFormat="1" x14ac:dyDescent="0.2">
      <c r="B506" s="11"/>
      <c r="C506" s="11"/>
      <c r="D506" s="11"/>
      <c r="E506" s="11"/>
      <c r="F506" s="11"/>
      <c r="H506" s="4"/>
      <c r="I506" s="4"/>
      <c r="J506" s="4"/>
      <c r="K506" s="4"/>
      <c r="L506" s="4"/>
      <c r="M506" s="4"/>
      <c r="N506" s="4"/>
      <c r="O506" s="5"/>
      <c r="P506" s="4"/>
      <c r="Q506" s="4"/>
      <c r="R506" s="4"/>
      <c r="S506" s="6"/>
      <c r="T506" s="11"/>
      <c r="U506" s="11"/>
    </row>
    <row r="507" spans="2:21" s="2" customFormat="1" x14ac:dyDescent="0.2">
      <c r="B507" s="11"/>
      <c r="C507" s="11"/>
      <c r="D507" s="11"/>
      <c r="E507" s="11"/>
      <c r="F507" s="11"/>
      <c r="H507" s="4"/>
      <c r="I507" s="4"/>
      <c r="J507" s="4"/>
      <c r="K507" s="4"/>
      <c r="L507" s="4"/>
      <c r="M507" s="4"/>
      <c r="N507" s="4"/>
      <c r="O507" s="5"/>
      <c r="P507" s="4"/>
      <c r="Q507" s="4"/>
      <c r="R507" s="4"/>
      <c r="S507" s="6"/>
      <c r="T507" s="11"/>
      <c r="U507" s="11"/>
    </row>
    <row r="508" spans="2:21" s="2" customFormat="1" x14ac:dyDescent="0.2">
      <c r="B508" s="11"/>
      <c r="C508" s="11"/>
      <c r="D508" s="11"/>
      <c r="E508" s="11"/>
      <c r="F508" s="11"/>
      <c r="H508" s="4"/>
      <c r="I508" s="4"/>
      <c r="J508" s="4"/>
      <c r="K508" s="4"/>
      <c r="L508" s="4"/>
      <c r="M508" s="4"/>
      <c r="N508" s="4"/>
      <c r="O508" s="5"/>
      <c r="P508" s="4"/>
      <c r="Q508" s="4"/>
      <c r="R508" s="4"/>
      <c r="S508" s="6"/>
      <c r="T508" s="11"/>
      <c r="U508" s="11"/>
    </row>
    <row r="509" spans="2:21" s="2" customFormat="1" x14ac:dyDescent="0.2">
      <c r="B509" s="11"/>
      <c r="C509" s="11"/>
      <c r="D509" s="11"/>
      <c r="E509" s="11"/>
      <c r="F509" s="11"/>
      <c r="H509" s="4"/>
      <c r="I509" s="4"/>
      <c r="J509" s="4"/>
      <c r="K509" s="4"/>
      <c r="L509" s="4"/>
      <c r="M509" s="4"/>
      <c r="N509" s="4"/>
      <c r="O509" s="5"/>
      <c r="P509" s="4"/>
      <c r="Q509" s="4"/>
      <c r="R509" s="4"/>
      <c r="S509" s="6"/>
      <c r="T509" s="11"/>
      <c r="U509" s="11"/>
    </row>
    <row r="510" spans="2:21" s="2" customFormat="1" x14ac:dyDescent="0.2">
      <c r="B510" s="11"/>
      <c r="C510" s="11"/>
      <c r="D510" s="11"/>
      <c r="E510" s="11"/>
      <c r="F510" s="11"/>
      <c r="H510" s="4"/>
      <c r="I510" s="4"/>
      <c r="J510" s="4"/>
      <c r="K510" s="4"/>
      <c r="L510" s="4"/>
      <c r="M510" s="4"/>
      <c r="N510" s="4"/>
      <c r="O510" s="5"/>
      <c r="P510" s="4"/>
      <c r="Q510" s="4"/>
      <c r="R510" s="4"/>
      <c r="S510" s="6"/>
      <c r="T510" s="11"/>
      <c r="U510" s="11"/>
    </row>
    <row r="511" spans="2:21" s="2" customFormat="1" x14ac:dyDescent="0.2">
      <c r="B511" s="11"/>
      <c r="C511" s="11"/>
      <c r="D511" s="11"/>
      <c r="E511" s="11"/>
      <c r="F511" s="11"/>
      <c r="H511" s="4"/>
      <c r="I511" s="4"/>
      <c r="J511" s="4"/>
      <c r="K511" s="4"/>
      <c r="L511" s="4"/>
      <c r="M511" s="4"/>
      <c r="N511" s="4"/>
      <c r="O511" s="5"/>
      <c r="P511" s="4"/>
      <c r="Q511" s="4"/>
      <c r="R511" s="4"/>
      <c r="S511" s="6"/>
      <c r="T511" s="11"/>
      <c r="U511" s="11"/>
    </row>
    <row r="512" spans="2:21" s="2" customFormat="1" x14ac:dyDescent="0.2">
      <c r="B512" s="11"/>
      <c r="C512" s="11"/>
      <c r="D512" s="11"/>
      <c r="E512" s="11"/>
      <c r="F512" s="11"/>
      <c r="H512" s="4"/>
      <c r="I512" s="4"/>
      <c r="J512" s="4"/>
      <c r="K512" s="4"/>
      <c r="L512" s="4"/>
      <c r="M512" s="4"/>
      <c r="N512" s="4"/>
      <c r="O512" s="5"/>
      <c r="P512" s="4"/>
      <c r="Q512" s="4"/>
      <c r="R512" s="4"/>
      <c r="S512" s="6"/>
      <c r="T512" s="11"/>
      <c r="U512" s="11"/>
    </row>
    <row r="513" spans="2:21" s="2" customFormat="1" x14ac:dyDescent="0.2">
      <c r="B513" s="11"/>
      <c r="C513" s="11"/>
      <c r="D513" s="11"/>
      <c r="E513" s="11"/>
      <c r="F513" s="11"/>
      <c r="H513" s="4"/>
      <c r="I513" s="4"/>
      <c r="J513" s="4"/>
      <c r="K513" s="4"/>
      <c r="L513" s="4"/>
      <c r="M513" s="4"/>
      <c r="N513" s="4"/>
      <c r="O513" s="5"/>
      <c r="P513" s="4"/>
      <c r="Q513" s="4"/>
      <c r="R513" s="4"/>
      <c r="S513" s="6"/>
      <c r="T513" s="11"/>
      <c r="U513" s="11"/>
    </row>
    <row r="514" spans="2:21" s="2" customFormat="1" x14ac:dyDescent="0.2">
      <c r="B514" s="11"/>
      <c r="C514" s="11"/>
      <c r="D514" s="11"/>
      <c r="E514" s="11"/>
      <c r="F514" s="11"/>
      <c r="H514" s="4"/>
      <c r="I514" s="4"/>
      <c r="J514" s="4"/>
      <c r="K514" s="4"/>
      <c r="L514" s="4"/>
      <c r="M514" s="4"/>
      <c r="N514" s="4"/>
      <c r="O514" s="5"/>
      <c r="P514" s="4"/>
      <c r="Q514" s="4"/>
      <c r="R514" s="4"/>
      <c r="S514" s="6"/>
      <c r="T514" s="11"/>
      <c r="U514" s="11"/>
    </row>
    <row r="515" spans="2:21" s="2" customFormat="1" x14ac:dyDescent="0.2">
      <c r="B515" s="11"/>
      <c r="C515" s="11"/>
      <c r="D515" s="11"/>
      <c r="E515" s="11"/>
      <c r="F515" s="11"/>
      <c r="H515" s="4"/>
      <c r="I515" s="4"/>
      <c r="J515" s="4"/>
      <c r="K515" s="4"/>
      <c r="L515" s="4"/>
      <c r="M515" s="4"/>
      <c r="N515" s="4"/>
      <c r="O515" s="5"/>
      <c r="P515" s="4"/>
      <c r="Q515" s="4"/>
      <c r="R515" s="4"/>
      <c r="S515" s="6"/>
      <c r="T515" s="11"/>
      <c r="U515" s="11"/>
    </row>
    <row r="516" spans="2:21" s="2" customFormat="1" x14ac:dyDescent="0.2">
      <c r="B516" s="11"/>
      <c r="C516" s="11"/>
      <c r="D516" s="11"/>
      <c r="E516" s="11"/>
      <c r="F516" s="11"/>
      <c r="H516" s="4"/>
      <c r="I516" s="4"/>
      <c r="J516" s="4"/>
      <c r="K516" s="4"/>
      <c r="L516" s="4"/>
      <c r="M516" s="4"/>
      <c r="N516" s="4"/>
      <c r="O516" s="5"/>
      <c r="P516" s="4"/>
      <c r="Q516" s="4"/>
      <c r="R516" s="4"/>
      <c r="S516" s="6"/>
      <c r="T516" s="11"/>
      <c r="U516" s="11"/>
    </row>
    <row r="517" spans="2:21" s="2" customFormat="1" x14ac:dyDescent="0.2">
      <c r="B517" s="11"/>
      <c r="C517" s="11"/>
      <c r="D517" s="11"/>
      <c r="E517" s="11"/>
      <c r="F517" s="11"/>
      <c r="H517" s="4"/>
      <c r="I517" s="4"/>
      <c r="J517" s="4"/>
      <c r="K517" s="4"/>
      <c r="L517" s="4"/>
      <c r="M517" s="4"/>
      <c r="N517" s="4"/>
      <c r="O517" s="5"/>
      <c r="P517" s="4"/>
      <c r="Q517" s="4"/>
      <c r="R517" s="4"/>
      <c r="S517" s="6"/>
      <c r="T517" s="11"/>
      <c r="U517" s="11"/>
    </row>
    <row r="518" spans="2:21" s="2" customFormat="1" x14ac:dyDescent="0.2">
      <c r="B518" s="11"/>
      <c r="C518" s="11"/>
      <c r="D518" s="11"/>
      <c r="E518" s="11"/>
      <c r="F518" s="11"/>
      <c r="H518" s="4"/>
      <c r="I518" s="4"/>
      <c r="J518" s="4"/>
      <c r="K518" s="4"/>
      <c r="L518" s="4"/>
      <c r="M518" s="4"/>
      <c r="N518" s="4"/>
      <c r="O518" s="5"/>
      <c r="P518" s="4"/>
      <c r="Q518" s="4"/>
      <c r="R518" s="4"/>
      <c r="S518" s="6"/>
      <c r="T518" s="11"/>
      <c r="U518" s="11"/>
    </row>
    <row r="519" spans="2:21" s="2" customFormat="1" x14ac:dyDescent="0.2">
      <c r="B519" s="11"/>
      <c r="C519" s="11"/>
      <c r="D519" s="11"/>
      <c r="E519" s="11"/>
      <c r="F519" s="11"/>
      <c r="H519" s="4"/>
      <c r="I519" s="4"/>
      <c r="J519" s="4"/>
      <c r="K519" s="4"/>
      <c r="L519" s="4"/>
      <c r="M519" s="4"/>
      <c r="N519" s="4"/>
      <c r="O519" s="5"/>
      <c r="P519" s="4"/>
      <c r="Q519" s="4"/>
      <c r="R519" s="4"/>
      <c r="S519" s="6"/>
      <c r="T519" s="11"/>
      <c r="U519" s="11"/>
    </row>
    <row r="520" spans="2:21" s="2" customFormat="1" x14ac:dyDescent="0.2">
      <c r="B520" s="11"/>
      <c r="C520" s="11"/>
      <c r="D520" s="11"/>
      <c r="E520" s="11"/>
      <c r="F520" s="11"/>
      <c r="H520" s="4"/>
      <c r="I520" s="4"/>
      <c r="J520" s="4"/>
      <c r="K520" s="4"/>
      <c r="L520" s="4"/>
      <c r="M520" s="4"/>
      <c r="N520" s="4"/>
      <c r="O520" s="5"/>
      <c r="P520" s="4"/>
      <c r="Q520" s="4"/>
      <c r="R520" s="4"/>
      <c r="S520" s="6"/>
      <c r="T520" s="11"/>
      <c r="U520" s="11"/>
    </row>
    <row r="521" spans="2:21" s="2" customFormat="1" x14ac:dyDescent="0.2">
      <c r="B521" s="11"/>
      <c r="C521" s="11"/>
      <c r="D521" s="11"/>
      <c r="E521" s="11"/>
      <c r="F521" s="11"/>
      <c r="H521" s="4"/>
      <c r="I521" s="4"/>
      <c r="J521" s="4"/>
      <c r="K521" s="4"/>
      <c r="L521" s="4"/>
      <c r="M521" s="4"/>
      <c r="N521" s="4"/>
      <c r="O521" s="5"/>
      <c r="P521" s="4"/>
      <c r="Q521" s="4"/>
      <c r="R521" s="4"/>
      <c r="S521" s="6"/>
      <c r="T521" s="11"/>
      <c r="U521" s="11"/>
    </row>
    <row r="522" spans="2:21" s="2" customFormat="1" x14ac:dyDescent="0.2">
      <c r="B522" s="11"/>
      <c r="C522" s="11"/>
      <c r="D522" s="11"/>
      <c r="E522" s="11"/>
      <c r="F522" s="11"/>
      <c r="H522" s="4"/>
      <c r="I522" s="4"/>
      <c r="J522" s="4"/>
      <c r="K522" s="4"/>
      <c r="L522" s="4"/>
      <c r="M522" s="4"/>
      <c r="N522" s="4"/>
      <c r="O522" s="5"/>
      <c r="P522" s="4"/>
      <c r="Q522" s="4"/>
      <c r="R522" s="4"/>
      <c r="S522" s="6"/>
      <c r="T522" s="11"/>
      <c r="U522" s="11"/>
    </row>
    <row r="523" spans="2:21" s="2" customFormat="1" x14ac:dyDescent="0.2">
      <c r="B523" s="11"/>
      <c r="C523" s="11"/>
      <c r="D523" s="11"/>
      <c r="E523" s="11"/>
      <c r="F523" s="11"/>
      <c r="H523" s="4"/>
      <c r="I523" s="4"/>
      <c r="J523" s="4"/>
      <c r="K523" s="4"/>
      <c r="L523" s="4"/>
      <c r="M523" s="4"/>
      <c r="N523" s="4"/>
      <c r="O523" s="5"/>
      <c r="P523" s="4"/>
      <c r="Q523" s="4"/>
      <c r="R523" s="4"/>
      <c r="S523" s="6"/>
      <c r="T523" s="11"/>
      <c r="U523" s="11"/>
    </row>
    <row r="524" spans="2:21" s="2" customFormat="1" x14ac:dyDescent="0.2">
      <c r="B524" s="11"/>
      <c r="C524" s="11"/>
      <c r="D524" s="11"/>
      <c r="E524" s="11"/>
      <c r="F524" s="11"/>
      <c r="H524" s="4"/>
      <c r="I524" s="4"/>
      <c r="J524" s="4"/>
      <c r="K524" s="4"/>
      <c r="L524" s="4"/>
      <c r="M524" s="4"/>
      <c r="N524" s="4"/>
      <c r="O524" s="5"/>
      <c r="P524" s="4"/>
      <c r="Q524" s="4"/>
      <c r="R524" s="4"/>
      <c r="S524" s="6"/>
      <c r="T524" s="11"/>
      <c r="U524" s="11"/>
    </row>
    <row r="525" spans="2:21" s="2" customFormat="1" x14ac:dyDescent="0.2">
      <c r="B525" s="11"/>
      <c r="C525" s="11"/>
      <c r="D525" s="11"/>
      <c r="E525" s="11"/>
      <c r="F525" s="11"/>
      <c r="H525" s="4"/>
      <c r="I525" s="4"/>
      <c r="J525" s="4"/>
      <c r="K525" s="4"/>
      <c r="L525" s="4"/>
      <c r="M525" s="4"/>
      <c r="N525" s="4"/>
      <c r="O525" s="5"/>
      <c r="P525" s="4"/>
      <c r="Q525" s="4"/>
      <c r="R525" s="4"/>
      <c r="S525" s="6"/>
      <c r="T525" s="11"/>
      <c r="U525" s="11"/>
    </row>
    <row r="526" spans="2:21" s="2" customFormat="1" x14ac:dyDescent="0.2">
      <c r="B526" s="11"/>
      <c r="C526" s="11"/>
      <c r="D526" s="11"/>
      <c r="E526" s="11"/>
      <c r="F526" s="11"/>
      <c r="H526" s="4"/>
      <c r="I526" s="4"/>
      <c r="J526" s="4"/>
      <c r="K526" s="4"/>
      <c r="L526" s="4"/>
      <c r="M526" s="4"/>
      <c r="N526" s="4"/>
      <c r="O526" s="5"/>
      <c r="P526" s="4"/>
      <c r="Q526" s="4"/>
      <c r="R526" s="4"/>
      <c r="S526" s="6"/>
      <c r="T526" s="11"/>
      <c r="U526" s="11"/>
    </row>
    <row r="527" spans="2:21" s="2" customFormat="1" x14ac:dyDescent="0.2">
      <c r="B527" s="11"/>
      <c r="C527" s="11"/>
      <c r="D527" s="11"/>
      <c r="E527" s="11"/>
      <c r="F527" s="11"/>
      <c r="H527" s="4"/>
      <c r="I527" s="4"/>
      <c r="J527" s="4"/>
      <c r="K527" s="4"/>
      <c r="L527" s="4"/>
      <c r="M527" s="4"/>
      <c r="N527" s="4"/>
      <c r="O527" s="5"/>
      <c r="P527" s="4"/>
      <c r="Q527" s="4"/>
      <c r="R527" s="4"/>
      <c r="S527" s="6"/>
      <c r="T527" s="11"/>
      <c r="U527" s="11"/>
    </row>
    <row r="528" spans="2:21" s="2" customFormat="1" x14ac:dyDescent="0.2">
      <c r="B528" s="11"/>
      <c r="C528" s="11"/>
      <c r="D528" s="11"/>
      <c r="E528" s="11"/>
      <c r="F528" s="11"/>
      <c r="H528" s="4"/>
      <c r="I528" s="4"/>
      <c r="J528" s="4"/>
      <c r="K528" s="4"/>
      <c r="L528" s="4"/>
      <c r="M528" s="4"/>
      <c r="N528" s="4"/>
      <c r="O528" s="5"/>
      <c r="P528" s="4"/>
      <c r="Q528" s="4"/>
      <c r="R528" s="4"/>
      <c r="S528" s="6"/>
      <c r="T528" s="11"/>
      <c r="U528" s="11"/>
    </row>
    <row r="529" spans="2:21" s="2" customFormat="1" x14ac:dyDescent="0.2">
      <c r="B529" s="11"/>
      <c r="C529" s="11"/>
      <c r="D529" s="11"/>
      <c r="E529" s="11"/>
      <c r="F529" s="11"/>
      <c r="H529" s="4"/>
      <c r="I529" s="4"/>
      <c r="J529" s="4"/>
      <c r="K529" s="4"/>
      <c r="L529" s="4"/>
      <c r="M529" s="4"/>
      <c r="N529" s="4"/>
      <c r="O529" s="5"/>
      <c r="P529" s="4"/>
      <c r="Q529" s="4"/>
      <c r="R529" s="4"/>
      <c r="S529" s="6"/>
      <c r="T529" s="11"/>
      <c r="U529" s="11"/>
    </row>
    <row r="530" spans="2:21" s="2" customFormat="1" x14ac:dyDescent="0.2">
      <c r="B530" s="11"/>
      <c r="C530" s="11"/>
      <c r="D530" s="11"/>
      <c r="E530" s="11"/>
      <c r="F530" s="11"/>
      <c r="H530" s="4"/>
      <c r="I530" s="4"/>
      <c r="J530" s="4"/>
      <c r="K530" s="4"/>
      <c r="L530" s="4"/>
      <c r="M530" s="4"/>
      <c r="N530" s="4"/>
      <c r="O530" s="5"/>
      <c r="P530" s="4"/>
      <c r="Q530" s="4"/>
      <c r="R530" s="4"/>
      <c r="S530" s="6"/>
      <c r="T530" s="11"/>
      <c r="U530" s="11"/>
    </row>
    <row r="531" spans="2:21" s="2" customFormat="1" x14ac:dyDescent="0.2">
      <c r="B531" s="11"/>
      <c r="C531" s="11"/>
      <c r="D531" s="11"/>
      <c r="E531" s="11"/>
      <c r="F531" s="11"/>
      <c r="H531" s="4"/>
      <c r="I531" s="4"/>
      <c r="J531" s="4"/>
      <c r="K531" s="4"/>
      <c r="L531" s="4"/>
      <c r="M531" s="4"/>
      <c r="N531" s="4"/>
      <c r="O531" s="5"/>
      <c r="P531" s="4"/>
      <c r="Q531" s="4"/>
      <c r="R531" s="4"/>
      <c r="S531" s="6"/>
      <c r="T531" s="11"/>
      <c r="U531" s="11"/>
    </row>
    <row r="532" spans="2:21" s="2" customFormat="1" x14ac:dyDescent="0.2">
      <c r="B532" s="11"/>
      <c r="C532" s="11"/>
      <c r="D532" s="11"/>
      <c r="E532" s="11"/>
      <c r="F532" s="11"/>
      <c r="H532" s="4"/>
      <c r="I532" s="4"/>
      <c r="J532" s="4"/>
      <c r="K532" s="4"/>
      <c r="L532" s="4"/>
      <c r="M532" s="4"/>
      <c r="N532" s="4"/>
      <c r="O532" s="5"/>
      <c r="P532" s="4"/>
      <c r="Q532" s="4"/>
      <c r="R532" s="4"/>
      <c r="S532" s="6"/>
      <c r="T532" s="11"/>
      <c r="U532" s="11"/>
    </row>
    <row r="533" spans="2:21" s="2" customFormat="1" x14ac:dyDescent="0.2">
      <c r="B533" s="11"/>
      <c r="C533" s="11"/>
      <c r="D533" s="11"/>
      <c r="E533" s="11"/>
      <c r="F533" s="11"/>
      <c r="H533" s="4"/>
      <c r="I533" s="4"/>
      <c r="J533" s="4"/>
      <c r="K533" s="4"/>
      <c r="L533" s="4"/>
      <c r="M533" s="4"/>
      <c r="N533" s="4"/>
      <c r="O533" s="5"/>
      <c r="P533" s="4"/>
      <c r="Q533" s="4"/>
      <c r="R533" s="4"/>
      <c r="S533" s="6"/>
      <c r="T533" s="11"/>
      <c r="U533" s="11"/>
    </row>
    <row r="534" spans="2:21" s="2" customFormat="1" x14ac:dyDescent="0.2">
      <c r="B534" s="11"/>
      <c r="C534" s="11"/>
      <c r="D534" s="11"/>
      <c r="E534" s="11"/>
      <c r="F534" s="11"/>
      <c r="H534" s="4"/>
      <c r="I534" s="4"/>
      <c r="J534" s="4"/>
      <c r="K534" s="4"/>
      <c r="L534" s="4"/>
      <c r="M534" s="4"/>
      <c r="N534" s="4"/>
      <c r="O534" s="5"/>
      <c r="P534" s="4"/>
      <c r="Q534" s="4"/>
      <c r="R534" s="4"/>
      <c r="S534" s="6"/>
      <c r="T534" s="11"/>
      <c r="U534" s="11"/>
    </row>
    <row r="535" spans="2:21" s="2" customFormat="1" x14ac:dyDescent="0.2">
      <c r="B535" s="11"/>
      <c r="C535" s="11"/>
      <c r="D535" s="11"/>
      <c r="E535" s="11"/>
      <c r="F535" s="11"/>
      <c r="H535" s="4"/>
      <c r="I535" s="4"/>
      <c r="J535" s="4"/>
      <c r="K535" s="4"/>
      <c r="L535" s="4"/>
      <c r="M535" s="4"/>
      <c r="N535" s="4"/>
      <c r="O535" s="5"/>
      <c r="P535" s="4"/>
      <c r="Q535" s="4"/>
      <c r="R535" s="4"/>
      <c r="S535" s="6"/>
      <c r="T535" s="11"/>
      <c r="U535" s="11"/>
    </row>
    <row r="536" spans="2:21" s="2" customFormat="1" x14ac:dyDescent="0.2">
      <c r="B536" s="11"/>
      <c r="C536" s="11"/>
      <c r="D536" s="11"/>
      <c r="E536" s="11"/>
      <c r="F536" s="11"/>
      <c r="H536" s="4"/>
      <c r="I536" s="4"/>
      <c r="J536" s="4"/>
      <c r="K536" s="4"/>
      <c r="L536" s="4"/>
      <c r="M536" s="4"/>
      <c r="N536" s="4"/>
      <c r="O536" s="5"/>
      <c r="P536" s="4"/>
      <c r="Q536" s="4"/>
      <c r="R536" s="4"/>
      <c r="S536" s="6"/>
      <c r="T536" s="11"/>
      <c r="U536" s="11"/>
    </row>
    <row r="537" spans="2:21" s="2" customFormat="1" x14ac:dyDescent="0.2">
      <c r="B537" s="11"/>
      <c r="C537" s="11"/>
      <c r="D537" s="11"/>
      <c r="E537" s="11"/>
      <c r="F537" s="11"/>
      <c r="H537" s="4"/>
      <c r="I537" s="4"/>
      <c r="J537" s="4"/>
      <c r="K537" s="4"/>
      <c r="L537" s="4"/>
      <c r="M537" s="4"/>
      <c r="N537" s="4"/>
      <c r="O537" s="5"/>
      <c r="P537" s="4"/>
      <c r="Q537" s="4"/>
      <c r="R537" s="4"/>
      <c r="S537" s="6"/>
      <c r="T537" s="11"/>
      <c r="U537" s="11"/>
    </row>
    <row r="538" spans="2:21" s="2" customFormat="1" x14ac:dyDescent="0.2">
      <c r="B538" s="11"/>
      <c r="C538" s="11"/>
      <c r="D538" s="11"/>
      <c r="E538" s="11"/>
      <c r="F538" s="11"/>
      <c r="H538" s="4"/>
      <c r="I538" s="4"/>
      <c r="J538" s="4"/>
      <c r="K538" s="4"/>
      <c r="L538" s="4"/>
      <c r="M538" s="4"/>
      <c r="N538" s="4"/>
      <c r="O538" s="5"/>
      <c r="P538" s="4"/>
      <c r="Q538" s="4"/>
      <c r="R538" s="4"/>
      <c r="S538" s="6"/>
      <c r="T538" s="11"/>
      <c r="U538" s="11"/>
    </row>
    <row r="539" spans="2:21" s="2" customFormat="1" x14ac:dyDescent="0.2">
      <c r="B539" s="11"/>
      <c r="C539" s="11"/>
      <c r="D539" s="11"/>
      <c r="E539" s="11"/>
      <c r="F539" s="11"/>
      <c r="H539" s="4"/>
      <c r="I539" s="4"/>
      <c r="J539" s="4"/>
      <c r="K539" s="4"/>
      <c r="L539" s="4"/>
      <c r="M539" s="4"/>
      <c r="N539" s="4"/>
      <c r="O539" s="5"/>
      <c r="P539" s="4"/>
      <c r="Q539" s="4"/>
      <c r="R539" s="4"/>
      <c r="S539" s="6"/>
      <c r="T539" s="11"/>
      <c r="U539" s="11"/>
    </row>
    <row r="540" spans="2:21" s="2" customFormat="1" x14ac:dyDescent="0.2">
      <c r="B540" s="11"/>
      <c r="C540" s="11"/>
      <c r="D540" s="11"/>
      <c r="E540" s="11"/>
      <c r="F540" s="11"/>
      <c r="H540" s="4"/>
      <c r="I540" s="4"/>
      <c r="J540" s="4"/>
      <c r="K540" s="4"/>
      <c r="L540" s="4"/>
      <c r="M540" s="4"/>
      <c r="N540" s="4"/>
      <c r="O540" s="5"/>
      <c r="P540" s="4"/>
      <c r="Q540" s="4"/>
      <c r="R540" s="4"/>
      <c r="S540" s="6"/>
      <c r="T540" s="11"/>
      <c r="U540" s="11"/>
    </row>
    <row r="541" spans="2:21" s="2" customFormat="1" x14ac:dyDescent="0.2">
      <c r="B541" s="11"/>
      <c r="C541" s="11"/>
      <c r="D541" s="11"/>
      <c r="E541" s="11"/>
      <c r="F541" s="11"/>
      <c r="H541" s="4"/>
      <c r="I541" s="4"/>
      <c r="J541" s="4"/>
      <c r="K541" s="4"/>
      <c r="L541" s="4"/>
      <c r="M541" s="4"/>
      <c r="N541" s="4"/>
      <c r="O541" s="5"/>
      <c r="P541" s="4"/>
      <c r="Q541" s="4"/>
      <c r="R541" s="4"/>
      <c r="S541" s="6"/>
      <c r="T541" s="11"/>
      <c r="U541" s="11"/>
    </row>
    <row r="542" spans="2:21" s="2" customFormat="1" x14ac:dyDescent="0.2">
      <c r="B542" s="11"/>
      <c r="C542" s="11"/>
      <c r="D542" s="11"/>
      <c r="E542" s="11"/>
      <c r="F542" s="11"/>
      <c r="H542" s="4"/>
      <c r="I542" s="4"/>
      <c r="J542" s="4"/>
      <c r="K542" s="4"/>
      <c r="L542" s="4"/>
      <c r="M542" s="4"/>
      <c r="N542" s="4"/>
      <c r="O542" s="5"/>
      <c r="P542" s="4"/>
      <c r="Q542" s="4"/>
      <c r="R542" s="4"/>
      <c r="S542" s="6"/>
      <c r="T542" s="11"/>
      <c r="U542" s="11"/>
    </row>
    <row r="543" spans="2:21" s="2" customFormat="1" x14ac:dyDescent="0.2">
      <c r="B543" s="11"/>
      <c r="C543" s="11"/>
      <c r="D543" s="11"/>
      <c r="E543" s="11"/>
      <c r="F543" s="11"/>
      <c r="H543" s="4"/>
      <c r="I543" s="4"/>
      <c r="J543" s="4"/>
      <c r="K543" s="4"/>
      <c r="L543" s="4"/>
      <c r="M543" s="4"/>
      <c r="N543" s="4"/>
      <c r="O543" s="5"/>
      <c r="P543" s="4"/>
      <c r="Q543" s="4"/>
      <c r="R543" s="4"/>
      <c r="S543" s="6"/>
      <c r="T543" s="11"/>
      <c r="U543" s="11"/>
    </row>
    <row r="544" spans="2:21" s="2" customFormat="1" x14ac:dyDescent="0.2">
      <c r="B544" s="11"/>
      <c r="C544" s="11"/>
      <c r="D544" s="11"/>
      <c r="E544" s="11"/>
      <c r="F544" s="11"/>
      <c r="H544" s="4"/>
      <c r="I544" s="4"/>
      <c r="J544" s="4"/>
      <c r="K544" s="4"/>
      <c r="L544" s="4"/>
      <c r="M544" s="4"/>
      <c r="N544" s="4"/>
      <c r="O544" s="5"/>
      <c r="P544" s="4"/>
      <c r="Q544" s="4"/>
      <c r="R544" s="4"/>
      <c r="S544" s="6"/>
      <c r="T544" s="11"/>
      <c r="U544" s="11"/>
    </row>
    <row r="545" spans="2:21" s="2" customFormat="1" x14ac:dyDescent="0.2">
      <c r="B545" s="11"/>
      <c r="C545" s="11"/>
      <c r="D545" s="11"/>
      <c r="E545" s="11"/>
      <c r="F545" s="11"/>
      <c r="H545" s="4"/>
      <c r="I545" s="4"/>
      <c r="J545" s="4"/>
      <c r="K545" s="4"/>
      <c r="L545" s="4"/>
      <c r="M545" s="4"/>
      <c r="N545" s="4"/>
      <c r="O545" s="5"/>
      <c r="P545" s="4"/>
      <c r="Q545" s="4"/>
      <c r="R545" s="4"/>
      <c r="S545" s="6"/>
      <c r="T545" s="11"/>
      <c r="U545" s="11"/>
    </row>
    <row r="546" spans="2:21" s="2" customFormat="1" x14ac:dyDescent="0.2">
      <c r="B546" s="11"/>
      <c r="C546" s="11"/>
      <c r="D546" s="11"/>
      <c r="E546" s="11"/>
      <c r="F546" s="11"/>
      <c r="H546" s="4"/>
      <c r="I546" s="4"/>
      <c r="J546" s="4"/>
      <c r="K546" s="4"/>
      <c r="L546" s="4"/>
      <c r="M546" s="4"/>
      <c r="N546" s="4"/>
      <c r="O546" s="5"/>
      <c r="P546" s="4"/>
      <c r="Q546" s="4"/>
      <c r="R546" s="4"/>
      <c r="S546" s="6"/>
      <c r="T546" s="11"/>
      <c r="U546" s="11"/>
    </row>
    <row r="547" spans="2:21" s="2" customFormat="1" x14ac:dyDescent="0.2">
      <c r="B547" s="11"/>
      <c r="C547" s="11"/>
      <c r="D547" s="11"/>
      <c r="E547" s="11"/>
      <c r="F547" s="11"/>
      <c r="H547" s="4"/>
      <c r="I547" s="4"/>
      <c r="J547" s="4"/>
      <c r="K547" s="4"/>
      <c r="L547" s="4"/>
      <c r="M547" s="4"/>
      <c r="N547" s="4"/>
      <c r="O547" s="5"/>
      <c r="P547" s="4"/>
      <c r="Q547" s="4"/>
      <c r="R547" s="4"/>
      <c r="S547" s="6"/>
      <c r="T547" s="11"/>
      <c r="U547" s="11"/>
    </row>
    <row r="548" spans="2:21" s="2" customFormat="1" x14ac:dyDescent="0.2">
      <c r="B548" s="11"/>
      <c r="C548" s="11"/>
      <c r="D548" s="11"/>
      <c r="E548" s="11"/>
      <c r="F548" s="11"/>
      <c r="H548" s="4"/>
      <c r="I548" s="4"/>
      <c r="J548" s="4"/>
      <c r="K548" s="4"/>
      <c r="L548" s="4"/>
      <c r="M548" s="4"/>
      <c r="N548" s="4"/>
      <c r="O548" s="5"/>
      <c r="P548" s="4"/>
      <c r="Q548" s="4"/>
      <c r="R548" s="4"/>
      <c r="S548" s="6"/>
      <c r="T548" s="11"/>
      <c r="U548" s="11"/>
    </row>
    <row r="549" spans="2:21" s="2" customFormat="1" x14ac:dyDescent="0.2">
      <c r="B549" s="11"/>
      <c r="C549" s="11"/>
      <c r="D549" s="11"/>
      <c r="E549" s="11"/>
      <c r="F549" s="11"/>
      <c r="H549" s="4"/>
      <c r="I549" s="4"/>
      <c r="J549" s="4"/>
      <c r="K549" s="4"/>
      <c r="L549" s="4"/>
      <c r="M549" s="4"/>
      <c r="N549" s="4"/>
      <c r="O549" s="5"/>
      <c r="P549" s="4"/>
      <c r="Q549" s="4"/>
      <c r="R549" s="4"/>
      <c r="S549" s="6"/>
      <c r="T549" s="11"/>
      <c r="U549" s="11"/>
    </row>
    <row r="550" spans="2:21" s="2" customFormat="1" x14ac:dyDescent="0.2">
      <c r="B550" s="11"/>
      <c r="C550" s="11"/>
      <c r="D550" s="11"/>
      <c r="E550" s="11"/>
      <c r="F550" s="11"/>
      <c r="H550" s="4"/>
      <c r="I550" s="4"/>
      <c r="J550" s="4"/>
      <c r="K550" s="4"/>
      <c r="L550" s="4"/>
      <c r="M550" s="4"/>
      <c r="N550" s="4"/>
      <c r="O550" s="5"/>
      <c r="P550" s="4"/>
      <c r="Q550" s="4"/>
      <c r="R550" s="4"/>
      <c r="S550" s="6"/>
      <c r="T550" s="11"/>
      <c r="U550" s="11"/>
    </row>
    <row r="551" spans="2:21" s="2" customFormat="1" x14ac:dyDescent="0.2">
      <c r="B551" s="11"/>
      <c r="C551" s="11"/>
      <c r="D551" s="11"/>
      <c r="E551" s="11"/>
      <c r="F551" s="11"/>
      <c r="H551" s="4"/>
      <c r="I551" s="4"/>
      <c r="J551" s="4"/>
      <c r="K551" s="4"/>
      <c r="L551" s="4"/>
      <c r="M551" s="4"/>
      <c r="N551" s="4"/>
      <c r="O551" s="5"/>
      <c r="P551" s="4"/>
      <c r="Q551" s="4"/>
      <c r="R551" s="4"/>
      <c r="S551" s="6"/>
      <c r="T551" s="11"/>
      <c r="U551" s="11"/>
    </row>
    <row r="552" spans="2:21" s="2" customFormat="1" x14ac:dyDescent="0.2">
      <c r="B552" s="11"/>
      <c r="C552" s="11"/>
      <c r="D552" s="11"/>
      <c r="E552" s="11"/>
      <c r="F552" s="11"/>
      <c r="H552" s="4"/>
      <c r="I552" s="4"/>
      <c r="J552" s="4"/>
      <c r="K552" s="4"/>
      <c r="L552" s="4"/>
      <c r="M552" s="4"/>
      <c r="N552" s="4"/>
      <c r="O552" s="5"/>
      <c r="P552" s="4"/>
      <c r="Q552" s="4"/>
      <c r="R552" s="4"/>
      <c r="S552" s="6"/>
      <c r="T552" s="11"/>
      <c r="U552" s="11"/>
    </row>
    <row r="553" spans="2:21" s="2" customFormat="1" x14ac:dyDescent="0.2">
      <c r="B553" s="11"/>
      <c r="C553" s="11"/>
      <c r="D553" s="11"/>
      <c r="E553" s="11"/>
      <c r="F553" s="11"/>
      <c r="H553" s="4"/>
      <c r="I553" s="4"/>
      <c r="J553" s="4"/>
      <c r="K553" s="4"/>
      <c r="L553" s="4"/>
      <c r="M553" s="4"/>
      <c r="N553" s="4"/>
      <c r="O553" s="5"/>
      <c r="P553" s="4"/>
      <c r="Q553" s="4"/>
      <c r="R553" s="4"/>
      <c r="S553" s="6"/>
      <c r="T553" s="11"/>
      <c r="U553" s="11"/>
    </row>
    <row r="554" spans="2:21" s="2" customFormat="1" x14ac:dyDescent="0.2">
      <c r="B554" s="11"/>
      <c r="C554" s="11"/>
      <c r="D554" s="11"/>
      <c r="E554" s="11"/>
      <c r="F554" s="11"/>
      <c r="H554" s="4"/>
      <c r="I554" s="4"/>
      <c r="J554" s="4"/>
      <c r="K554" s="4"/>
      <c r="L554" s="4"/>
      <c r="M554" s="4"/>
      <c r="N554" s="4"/>
      <c r="O554" s="5"/>
      <c r="P554" s="4"/>
      <c r="Q554" s="4"/>
      <c r="R554" s="4"/>
      <c r="S554" s="6"/>
      <c r="T554" s="11"/>
      <c r="U554" s="11"/>
    </row>
    <row r="555" spans="2:21" s="2" customFormat="1" x14ac:dyDescent="0.2">
      <c r="B555" s="11"/>
      <c r="C555" s="11"/>
      <c r="D555" s="11"/>
      <c r="E555" s="11"/>
      <c r="F555" s="11"/>
      <c r="H555" s="4"/>
      <c r="I555" s="4"/>
      <c r="J555" s="4"/>
      <c r="K555" s="4"/>
      <c r="L555" s="4"/>
      <c r="M555" s="4"/>
      <c r="N555" s="4"/>
      <c r="O555" s="5"/>
      <c r="P555" s="4"/>
      <c r="Q555" s="4"/>
      <c r="R555" s="4"/>
      <c r="S555" s="6"/>
      <c r="T555" s="11"/>
      <c r="U555" s="11"/>
    </row>
    <row r="556" spans="2:21" s="2" customFormat="1" x14ac:dyDescent="0.2">
      <c r="B556" s="11"/>
      <c r="C556" s="11"/>
      <c r="D556" s="11"/>
      <c r="E556" s="11"/>
      <c r="F556" s="11"/>
      <c r="H556" s="4"/>
      <c r="I556" s="4"/>
      <c r="J556" s="4"/>
      <c r="K556" s="4"/>
      <c r="L556" s="4"/>
      <c r="M556" s="4"/>
      <c r="N556" s="4"/>
      <c r="O556" s="5"/>
      <c r="P556" s="4"/>
      <c r="Q556" s="4"/>
      <c r="R556" s="4"/>
      <c r="S556" s="6"/>
      <c r="T556" s="11"/>
      <c r="U556" s="11"/>
    </row>
    <row r="557" spans="2:21" s="2" customFormat="1" x14ac:dyDescent="0.2">
      <c r="B557" s="11"/>
      <c r="C557" s="11"/>
      <c r="D557" s="11"/>
      <c r="E557" s="11"/>
      <c r="F557" s="11"/>
      <c r="H557" s="4"/>
      <c r="I557" s="4"/>
      <c r="J557" s="4"/>
      <c r="K557" s="4"/>
      <c r="L557" s="4"/>
      <c r="M557" s="4"/>
      <c r="N557" s="4"/>
      <c r="O557" s="5"/>
      <c r="P557" s="4"/>
      <c r="Q557" s="4"/>
      <c r="R557" s="4"/>
      <c r="S557" s="6"/>
      <c r="T557" s="11"/>
      <c r="U557" s="11"/>
    </row>
    <row r="558" spans="2:21" s="2" customFormat="1" x14ac:dyDescent="0.2">
      <c r="B558" s="11"/>
      <c r="C558" s="11"/>
      <c r="D558" s="11"/>
      <c r="E558" s="11"/>
      <c r="F558" s="11"/>
      <c r="H558" s="4"/>
      <c r="I558" s="4"/>
      <c r="J558" s="4"/>
      <c r="K558" s="4"/>
      <c r="L558" s="4"/>
      <c r="M558" s="4"/>
      <c r="N558" s="4"/>
      <c r="O558" s="5"/>
      <c r="P558" s="4"/>
      <c r="Q558" s="4"/>
      <c r="R558" s="4"/>
      <c r="S558" s="6"/>
      <c r="T558" s="11"/>
      <c r="U558" s="11"/>
    </row>
    <row r="559" spans="2:21" s="2" customFormat="1" x14ac:dyDescent="0.2">
      <c r="B559" s="11"/>
      <c r="C559" s="11"/>
      <c r="D559" s="11"/>
      <c r="E559" s="11"/>
      <c r="F559" s="11"/>
      <c r="H559" s="4"/>
      <c r="I559" s="4"/>
      <c r="J559" s="4"/>
      <c r="K559" s="4"/>
      <c r="L559" s="4"/>
      <c r="M559" s="4"/>
      <c r="N559" s="4"/>
      <c r="O559" s="5"/>
      <c r="P559" s="4"/>
      <c r="Q559" s="4"/>
      <c r="R559" s="4"/>
      <c r="S559" s="6"/>
      <c r="T559" s="11"/>
      <c r="U559" s="11"/>
    </row>
    <row r="560" spans="2:21" s="2" customFormat="1" x14ac:dyDescent="0.2">
      <c r="B560" s="11"/>
      <c r="C560" s="11"/>
      <c r="D560" s="11"/>
      <c r="E560" s="11"/>
      <c r="F560" s="11"/>
      <c r="H560" s="4"/>
      <c r="I560" s="4"/>
      <c r="J560" s="4"/>
      <c r="K560" s="4"/>
      <c r="L560" s="4"/>
      <c r="M560" s="4"/>
      <c r="N560" s="4"/>
      <c r="O560" s="5"/>
      <c r="P560" s="4"/>
      <c r="Q560" s="4"/>
      <c r="R560" s="4"/>
      <c r="S560" s="6"/>
      <c r="T560" s="11"/>
      <c r="U560" s="11"/>
    </row>
    <row r="561" spans="2:21" s="2" customFormat="1" x14ac:dyDescent="0.2">
      <c r="B561" s="11"/>
      <c r="C561" s="11"/>
      <c r="D561" s="11"/>
      <c r="E561" s="11"/>
      <c r="F561" s="11"/>
      <c r="H561" s="4"/>
      <c r="I561" s="4"/>
      <c r="J561" s="4"/>
      <c r="K561" s="4"/>
      <c r="L561" s="4"/>
      <c r="M561" s="4"/>
      <c r="N561" s="4"/>
      <c r="O561" s="5"/>
      <c r="P561" s="4"/>
      <c r="Q561" s="4"/>
      <c r="R561" s="4"/>
      <c r="S561" s="6"/>
      <c r="T561" s="11"/>
      <c r="U561" s="11"/>
    </row>
    <row r="562" spans="2:21" s="2" customFormat="1" x14ac:dyDescent="0.2">
      <c r="B562" s="11"/>
      <c r="C562" s="11"/>
      <c r="D562" s="11"/>
      <c r="E562" s="11"/>
      <c r="F562" s="11"/>
      <c r="H562" s="4"/>
      <c r="I562" s="4"/>
      <c r="J562" s="4"/>
      <c r="K562" s="4"/>
      <c r="L562" s="4"/>
      <c r="M562" s="4"/>
      <c r="N562" s="4"/>
      <c r="O562" s="5"/>
      <c r="P562" s="4"/>
      <c r="Q562" s="4"/>
      <c r="R562" s="4"/>
      <c r="S562" s="6"/>
      <c r="T562" s="11"/>
      <c r="U562" s="11"/>
    </row>
    <row r="563" spans="2:21" s="2" customFormat="1" x14ac:dyDescent="0.2">
      <c r="B563" s="11"/>
      <c r="C563" s="11"/>
      <c r="D563" s="11"/>
      <c r="E563" s="11"/>
      <c r="F563" s="11"/>
      <c r="H563" s="4"/>
      <c r="I563" s="4"/>
      <c r="J563" s="4"/>
      <c r="K563" s="4"/>
      <c r="L563" s="4"/>
      <c r="M563" s="4"/>
      <c r="N563" s="4"/>
      <c r="O563" s="5"/>
      <c r="P563" s="4"/>
      <c r="Q563" s="4"/>
      <c r="R563" s="4"/>
      <c r="S563" s="6"/>
      <c r="T563" s="11"/>
      <c r="U563" s="11"/>
    </row>
    <row r="564" spans="2:21" s="2" customFormat="1" x14ac:dyDescent="0.2">
      <c r="B564" s="11"/>
      <c r="C564" s="11"/>
      <c r="D564" s="11"/>
      <c r="E564" s="11"/>
      <c r="F564" s="11"/>
      <c r="H564" s="4"/>
      <c r="I564" s="4"/>
      <c r="J564" s="4"/>
      <c r="K564" s="4"/>
      <c r="L564" s="4"/>
      <c r="M564" s="4"/>
      <c r="N564" s="4"/>
      <c r="O564" s="5"/>
      <c r="P564" s="4"/>
      <c r="Q564" s="4"/>
      <c r="R564" s="4"/>
      <c r="S564" s="6"/>
      <c r="T564" s="11"/>
      <c r="U564" s="11"/>
    </row>
    <row r="565" spans="2:21" s="2" customFormat="1" x14ac:dyDescent="0.2">
      <c r="B565" s="11"/>
      <c r="C565" s="11"/>
      <c r="D565" s="11"/>
      <c r="E565" s="11"/>
      <c r="F565" s="11"/>
      <c r="H565" s="4"/>
      <c r="I565" s="4"/>
      <c r="J565" s="4"/>
      <c r="K565" s="4"/>
      <c r="L565" s="4"/>
      <c r="M565" s="4"/>
      <c r="N565" s="4"/>
      <c r="O565" s="5"/>
      <c r="P565" s="4"/>
      <c r="Q565" s="4"/>
      <c r="R565" s="4"/>
      <c r="S565" s="6"/>
      <c r="T565" s="11"/>
      <c r="U565" s="11"/>
    </row>
    <row r="566" spans="2:21" s="2" customFormat="1" x14ac:dyDescent="0.2">
      <c r="B566" s="11"/>
      <c r="C566" s="11"/>
      <c r="D566" s="11"/>
      <c r="E566" s="11"/>
      <c r="F566" s="11"/>
      <c r="H566" s="4"/>
      <c r="I566" s="4"/>
      <c r="J566" s="4"/>
      <c r="K566" s="4"/>
      <c r="L566" s="4"/>
      <c r="M566" s="4"/>
      <c r="N566" s="4"/>
      <c r="O566" s="5"/>
      <c r="P566" s="4"/>
      <c r="Q566" s="4"/>
      <c r="R566" s="4"/>
      <c r="S566" s="6"/>
      <c r="T566" s="11"/>
      <c r="U566" s="11"/>
    </row>
    <row r="567" spans="2:21" s="2" customFormat="1" x14ac:dyDescent="0.2">
      <c r="B567" s="11"/>
      <c r="C567" s="11"/>
      <c r="D567" s="11"/>
      <c r="E567" s="11"/>
      <c r="F567" s="11"/>
      <c r="H567" s="4"/>
      <c r="I567" s="4"/>
      <c r="J567" s="4"/>
      <c r="K567" s="4"/>
      <c r="L567" s="4"/>
      <c r="M567" s="4"/>
      <c r="N567" s="4"/>
      <c r="O567" s="5"/>
      <c r="P567" s="4"/>
      <c r="Q567" s="4"/>
      <c r="R567" s="4"/>
      <c r="S567" s="6"/>
      <c r="T567" s="11"/>
      <c r="U567" s="11"/>
    </row>
    <row r="568" spans="2:21" s="2" customFormat="1" x14ac:dyDescent="0.2">
      <c r="B568" s="11"/>
      <c r="C568" s="11"/>
      <c r="D568" s="11"/>
      <c r="E568" s="11"/>
      <c r="F568" s="11"/>
      <c r="H568" s="4"/>
      <c r="I568" s="4"/>
      <c r="J568" s="4"/>
      <c r="K568" s="4"/>
      <c r="L568" s="4"/>
      <c r="M568" s="4"/>
      <c r="N568" s="4"/>
      <c r="O568" s="5"/>
      <c r="P568" s="4"/>
      <c r="Q568" s="4"/>
      <c r="R568" s="4"/>
      <c r="S568" s="6"/>
      <c r="T568" s="11"/>
      <c r="U568" s="11"/>
    </row>
    <row r="569" spans="2:21" s="2" customFormat="1" x14ac:dyDescent="0.2">
      <c r="B569" s="11"/>
      <c r="C569" s="11"/>
      <c r="D569" s="11"/>
      <c r="E569" s="11"/>
      <c r="F569" s="11"/>
      <c r="H569" s="4"/>
      <c r="I569" s="4"/>
      <c r="J569" s="4"/>
      <c r="K569" s="4"/>
      <c r="L569" s="4"/>
      <c r="M569" s="4"/>
      <c r="N569" s="4"/>
      <c r="O569" s="5"/>
      <c r="P569" s="4"/>
      <c r="Q569" s="4"/>
      <c r="R569" s="4"/>
      <c r="S569" s="6"/>
      <c r="T569" s="11"/>
      <c r="U569" s="11"/>
    </row>
    <row r="570" spans="2:21" s="2" customFormat="1" x14ac:dyDescent="0.2">
      <c r="B570" s="11"/>
      <c r="C570" s="11"/>
      <c r="D570" s="11"/>
      <c r="E570" s="11"/>
      <c r="F570" s="11"/>
      <c r="H570" s="4"/>
      <c r="I570" s="4"/>
      <c r="J570" s="4"/>
      <c r="K570" s="4"/>
      <c r="L570" s="4"/>
      <c r="M570" s="4"/>
      <c r="N570" s="4"/>
      <c r="O570" s="5"/>
      <c r="P570" s="4"/>
      <c r="Q570" s="4"/>
      <c r="R570" s="4"/>
      <c r="S570" s="6"/>
      <c r="T570" s="11"/>
      <c r="U570" s="11"/>
    </row>
    <row r="571" spans="2:21" s="2" customFormat="1" x14ac:dyDescent="0.2">
      <c r="B571" s="11"/>
      <c r="C571" s="11"/>
      <c r="D571" s="11"/>
      <c r="E571" s="11"/>
      <c r="F571" s="11"/>
      <c r="H571" s="4"/>
      <c r="I571" s="4"/>
      <c r="J571" s="4"/>
      <c r="K571" s="4"/>
      <c r="L571" s="4"/>
      <c r="M571" s="4"/>
      <c r="N571" s="4"/>
      <c r="O571" s="5"/>
      <c r="P571" s="4"/>
      <c r="Q571" s="4"/>
      <c r="R571" s="4"/>
      <c r="S571" s="6"/>
      <c r="T571" s="11"/>
      <c r="U571" s="11"/>
    </row>
    <row r="572" spans="2:21" s="2" customFormat="1" x14ac:dyDescent="0.2">
      <c r="B572" s="11"/>
      <c r="C572" s="11"/>
      <c r="D572" s="11"/>
      <c r="E572" s="11"/>
      <c r="F572" s="11"/>
      <c r="H572" s="4"/>
      <c r="I572" s="4"/>
      <c r="J572" s="4"/>
      <c r="K572" s="4"/>
      <c r="L572" s="4"/>
      <c r="M572" s="4"/>
      <c r="N572" s="4"/>
      <c r="O572" s="5"/>
      <c r="P572" s="4"/>
      <c r="Q572" s="4"/>
      <c r="R572" s="4"/>
      <c r="S572" s="6"/>
      <c r="T572" s="11"/>
      <c r="U572" s="11"/>
    </row>
    <row r="573" spans="2:21" s="2" customFormat="1" x14ac:dyDescent="0.2">
      <c r="B573" s="11"/>
      <c r="C573" s="11"/>
      <c r="D573" s="11"/>
      <c r="E573" s="11"/>
      <c r="F573" s="11"/>
      <c r="H573" s="4"/>
      <c r="I573" s="4"/>
      <c r="J573" s="4"/>
      <c r="K573" s="4"/>
      <c r="L573" s="4"/>
      <c r="M573" s="4"/>
      <c r="N573" s="4"/>
      <c r="O573" s="5"/>
      <c r="P573" s="4"/>
      <c r="Q573" s="4"/>
      <c r="R573" s="4"/>
      <c r="S573" s="6"/>
      <c r="T573" s="11"/>
      <c r="U573" s="11"/>
    </row>
    <row r="574" spans="2:21" s="2" customFormat="1" x14ac:dyDescent="0.2">
      <c r="B574" s="11"/>
      <c r="C574" s="11"/>
      <c r="D574" s="11"/>
      <c r="E574" s="11"/>
      <c r="F574" s="11"/>
      <c r="H574" s="4"/>
      <c r="I574" s="4"/>
      <c r="J574" s="4"/>
      <c r="K574" s="4"/>
      <c r="L574" s="4"/>
      <c r="M574" s="4"/>
      <c r="N574" s="4"/>
      <c r="O574" s="5"/>
      <c r="P574" s="4"/>
      <c r="Q574" s="4"/>
      <c r="R574" s="4"/>
      <c r="S574" s="6"/>
      <c r="T574" s="11"/>
      <c r="U574" s="11"/>
    </row>
    <row r="575" spans="2:21" s="2" customFormat="1" x14ac:dyDescent="0.2">
      <c r="B575" s="11"/>
      <c r="C575" s="11"/>
      <c r="D575" s="11"/>
      <c r="E575" s="11"/>
      <c r="F575" s="11"/>
      <c r="H575" s="4"/>
      <c r="I575" s="4"/>
      <c r="J575" s="4"/>
      <c r="K575" s="4"/>
      <c r="L575" s="4"/>
      <c r="M575" s="4"/>
      <c r="N575" s="4"/>
      <c r="O575" s="5"/>
      <c r="P575" s="4"/>
      <c r="Q575" s="4"/>
      <c r="R575" s="4"/>
      <c r="S575" s="6"/>
      <c r="T575" s="11"/>
      <c r="U575" s="11"/>
    </row>
    <row r="576" spans="2:21" s="2" customFormat="1" x14ac:dyDescent="0.2">
      <c r="B576" s="11"/>
      <c r="C576" s="11"/>
      <c r="D576" s="11"/>
      <c r="E576" s="11"/>
      <c r="F576" s="11"/>
      <c r="H576" s="4"/>
      <c r="I576" s="4"/>
      <c r="J576" s="4"/>
      <c r="K576" s="4"/>
      <c r="L576" s="4"/>
      <c r="M576" s="4"/>
      <c r="N576" s="4"/>
      <c r="O576" s="5"/>
      <c r="P576" s="4"/>
      <c r="Q576" s="4"/>
      <c r="R576" s="4"/>
      <c r="S576" s="6"/>
      <c r="T576" s="11"/>
      <c r="U576" s="11"/>
    </row>
    <row r="577" spans="2:21" s="2" customFormat="1" x14ac:dyDescent="0.2">
      <c r="B577" s="11"/>
      <c r="C577" s="11"/>
      <c r="D577" s="11"/>
      <c r="E577" s="11"/>
      <c r="F577" s="11"/>
      <c r="H577" s="4"/>
      <c r="I577" s="4"/>
      <c r="J577" s="4"/>
      <c r="K577" s="4"/>
      <c r="L577" s="4"/>
      <c r="M577" s="4"/>
      <c r="N577" s="4"/>
      <c r="O577" s="5"/>
      <c r="P577" s="4"/>
      <c r="Q577" s="4"/>
      <c r="R577" s="4"/>
      <c r="S577" s="6"/>
      <c r="T577" s="11"/>
      <c r="U577" s="11"/>
    </row>
    <row r="578" spans="2:21" s="2" customFormat="1" x14ac:dyDescent="0.2">
      <c r="B578" s="11"/>
      <c r="C578" s="11"/>
      <c r="D578" s="11"/>
      <c r="E578" s="11"/>
      <c r="F578" s="11"/>
      <c r="H578" s="4"/>
      <c r="I578" s="4"/>
      <c r="J578" s="4"/>
      <c r="K578" s="4"/>
      <c r="L578" s="4"/>
      <c r="M578" s="4"/>
      <c r="N578" s="4"/>
      <c r="O578" s="5"/>
      <c r="P578" s="4"/>
      <c r="Q578" s="4"/>
      <c r="R578" s="4"/>
      <c r="S578" s="6"/>
      <c r="T578" s="11"/>
      <c r="U578" s="11"/>
    </row>
    <row r="579" spans="2:21" s="2" customFormat="1" x14ac:dyDescent="0.2">
      <c r="B579" s="11"/>
      <c r="C579" s="11"/>
      <c r="D579" s="11"/>
      <c r="E579" s="11"/>
      <c r="F579" s="11"/>
      <c r="H579" s="4"/>
      <c r="I579" s="4"/>
      <c r="J579" s="4"/>
      <c r="K579" s="4"/>
      <c r="L579" s="4"/>
      <c r="M579" s="4"/>
      <c r="N579" s="4"/>
      <c r="O579" s="5"/>
      <c r="P579" s="4"/>
      <c r="Q579" s="4"/>
      <c r="R579" s="4"/>
      <c r="S579" s="6"/>
      <c r="T579" s="11"/>
      <c r="U579" s="11"/>
    </row>
    <row r="580" spans="2:21" s="2" customFormat="1" x14ac:dyDescent="0.2">
      <c r="B580" s="11"/>
      <c r="C580" s="11"/>
      <c r="D580" s="11"/>
      <c r="E580" s="11"/>
      <c r="F580" s="11"/>
      <c r="H580" s="4"/>
      <c r="I580" s="4"/>
      <c r="J580" s="4"/>
      <c r="K580" s="4"/>
      <c r="L580" s="4"/>
      <c r="M580" s="4"/>
      <c r="N580" s="4"/>
      <c r="O580" s="5"/>
      <c r="P580" s="4"/>
      <c r="Q580" s="4"/>
      <c r="R580" s="4"/>
      <c r="S580" s="6"/>
      <c r="T580" s="11"/>
      <c r="U580" s="11"/>
    </row>
    <row r="581" spans="2:21" s="2" customFormat="1" x14ac:dyDescent="0.2">
      <c r="B581" s="11"/>
      <c r="C581" s="11"/>
      <c r="D581" s="11"/>
      <c r="E581" s="11"/>
      <c r="F581" s="11"/>
      <c r="H581" s="4"/>
      <c r="I581" s="4"/>
      <c r="J581" s="4"/>
      <c r="K581" s="4"/>
      <c r="L581" s="4"/>
      <c r="M581" s="4"/>
      <c r="N581" s="4"/>
      <c r="O581" s="5"/>
      <c r="P581" s="4"/>
      <c r="Q581" s="4"/>
      <c r="R581" s="4"/>
      <c r="S581" s="6"/>
      <c r="T581" s="11"/>
      <c r="U581" s="11"/>
    </row>
    <row r="582" spans="2:21" s="2" customFormat="1" x14ac:dyDescent="0.2">
      <c r="B582" s="11"/>
      <c r="C582" s="11"/>
      <c r="D582" s="11"/>
      <c r="E582" s="11"/>
      <c r="F582" s="11"/>
      <c r="H582" s="4"/>
      <c r="I582" s="4"/>
      <c r="J582" s="4"/>
      <c r="K582" s="4"/>
      <c r="L582" s="4"/>
      <c r="M582" s="4"/>
      <c r="N582" s="4"/>
      <c r="O582" s="5"/>
      <c r="P582" s="4"/>
      <c r="Q582" s="4"/>
      <c r="R582" s="4"/>
      <c r="S582" s="6"/>
      <c r="T582" s="11"/>
      <c r="U582" s="11"/>
    </row>
    <row r="583" spans="2:21" s="2" customFormat="1" x14ac:dyDescent="0.2">
      <c r="B583" s="11"/>
      <c r="C583" s="11"/>
      <c r="D583" s="11"/>
      <c r="E583" s="11"/>
      <c r="F583" s="11"/>
      <c r="H583" s="4"/>
      <c r="I583" s="4"/>
      <c r="J583" s="4"/>
      <c r="K583" s="4"/>
      <c r="L583" s="4"/>
      <c r="M583" s="4"/>
      <c r="N583" s="4"/>
      <c r="O583" s="5"/>
      <c r="P583" s="4"/>
      <c r="Q583" s="4"/>
      <c r="R583" s="4"/>
      <c r="S583" s="6"/>
      <c r="T583" s="11"/>
      <c r="U583" s="11"/>
    </row>
    <row r="584" spans="2:21" s="2" customFormat="1" x14ac:dyDescent="0.2">
      <c r="B584" s="11"/>
      <c r="C584" s="11"/>
      <c r="D584" s="11"/>
      <c r="E584" s="11"/>
      <c r="F584" s="11"/>
      <c r="H584" s="4"/>
      <c r="I584" s="4"/>
      <c r="J584" s="4"/>
      <c r="K584" s="4"/>
      <c r="L584" s="4"/>
      <c r="M584" s="4"/>
      <c r="N584" s="4"/>
      <c r="O584" s="5"/>
      <c r="P584" s="4"/>
      <c r="Q584" s="4"/>
      <c r="R584" s="4"/>
      <c r="S584" s="6"/>
      <c r="T584" s="11"/>
      <c r="U584" s="11"/>
    </row>
    <row r="585" spans="2:21" s="2" customFormat="1" x14ac:dyDescent="0.2">
      <c r="B585" s="11"/>
      <c r="C585" s="11"/>
      <c r="D585" s="11"/>
      <c r="E585" s="11"/>
      <c r="F585" s="11"/>
      <c r="H585" s="4"/>
      <c r="I585" s="4"/>
      <c r="J585" s="4"/>
      <c r="K585" s="4"/>
      <c r="L585" s="4"/>
      <c r="M585" s="4"/>
      <c r="N585" s="4"/>
      <c r="O585" s="5"/>
      <c r="P585" s="4"/>
      <c r="Q585" s="4"/>
      <c r="R585" s="4"/>
      <c r="S585" s="6"/>
      <c r="T585" s="11"/>
      <c r="U585" s="11"/>
    </row>
    <row r="586" spans="2:21" s="2" customFormat="1" x14ac:dyDescent="0.2">
      <c r="B586" s="11"/>
      <c r="C586" s="11"/>
      <c r="D586" s="11"/>
      <c r="E586" s="11"/>
      <c r="F586" s="11"/>
      <c r="H586" s="4"/>
      <c r="I586" s="4"/>
      <c r="J586" s="4"/>
      <c r="K586" s="4"/>
      <c r="L586" s="4"/>
      <c r="M586" s="4"/>
      <c r="N586" s="4"/>
      <c r="O586" s="5"/>
      <c r="P586" s="4"/>
      <c r="Q586" s="4"/>
      <c r="R586" s="4"/>
      <c r="S586" s="6"/>
      <c r="T586" s="11"/>
      <c r="U586" s="11"/>
    </row>
    <row r="587" spans="2:21" s="2" customFormat="1" x14ac:dyDescent="0.2">
      <c r="B587" s="11"/>
      <c r="C587" s="11"/>
      <c r="D587" s="11"/>
      <c r="E587" s="11"/>
      <c r="F587" s="11"/>
      <c r="H587" s="4"/>
      <c r="I587" s="4"/>
      <c r="J587" s="4"/>
      <c r="K587" s="4"/>
      <c r="L587" s="4"/>
      <c r="M587" s="4"/>
      <c r="N587" s="4"/>
      <c r="O587" s="5"/>
      <c r="P587" s="4"/>
      <c r="Q587" s="4"/>
      <c r="R587" s="4"/>
      <c r="S587" s="6"/>
      <c r="T587" s="11"/>
      <c r="U587" s="11"/>
    </row>
    <row r="588" spans="2:21" s="2" customFormat="1" x14ac:dyDescent="0.2">
      <c r="B588" s="11"/>
      <c r="C588" s="11"/>
      <c r="D588" s="11"/>
      <c r="E588" s="11"/>
      <c r="F588" s="11"/>
      <c r="H588" s="4"/>
      <c r="I588" s="4"/>
      <c r="J588" s="4"/>
      <c r="K588" s="4"/>
      <c r="L588" s="4"/>
      <c r="M588" s="4"/>
      <c r="N588" s="4"/>
      <c r="O588" s="5"/>
      <c r="P588" s="4"/>
      <c r="Q588" s="4"/>
      <c r="R588" s="4"/>
      <c r="S588" s="6"/>
      <c r="T588" s="11"/>
      <c r="U588" s="11"/>
    </row>
    <row r="589" spans="2:21" s="2" customFormat="1" x14ac:dyDescent="0.2">
      <c r="B589" s="11"/>
      <c r="C589" s="11"/>
      <c r="D589" s="11"/>
      <c r="E589" s="11"/>
      <c r="F589" s="11"/>
      <c r="H589" s="4"/>
      <c r="I589" s="4"/>
      <c r="J589" s="4"/>
      <c r="K589" s="4"/>
      <c r="L589" s="4"/>
      <c r="M589" s="4"/>
      <c r="N589" s="4"/>
      <c r="O589" s="5"/>
      <c r="P589" s="4"/>
      <c r="Q589" s="4"/>
      <c r="R589" s="4"/>
      <c r="S589" s="6"/>
      <c r="T589" s="11"/>
      <c r="U589" s="11"/>
    </row>
    <row r="590" spans="2:21" s="2" customFormat="1" x14ac:dyDescent="0.2">
      <c r="B590" s="11"/>
      <c r="C590" s="11"/>
      <c r="D590" s="11"/>
      <c r="E590" s="11"/>
      <c r="F590" s="11"/>
      <c r="H590" s="4"/>
      <c r="I590" s="4"/>
      <c r="J590" s="4"/>
      <c r="K590" s="4"/>
      <c r="L590" s="4"/>
      <c r="M590" s="4"/>
      <c r="N590" s="4"/>
      <c r="O590" s="5"/>
      <c r="P590" s="4"/>
      <c r="Q590" s="4"/>
      <c r="R590" s="4"/>
      <c r="S590" s="6"/>
      <c r="T590" s="11"/>
      <c r="U590" s="11"/>
    </row>
    <row r="591" spans="2:21" s="2" customFormat="1" x14ac:dyDescent="0.2">
      <c r="B591" s="11"/>
      <c r="C591" s="11"/>
      <c r="D591" s="11"/>
      <c r="E591" s="11"/>
      <c r="F591" s="11"/>
      <c r="H591" s="4"/>
      <c r="I591" s="4"/>
      <c r="J591" s="4"/>
      <c r="K591" s="4"/>
      <c r="L591" s="4"/>
      <c r="M591" s="4"/>
      <c r="N591" s="4"/>
      <c r="O591" s="5"/>
      <c r="P591" s="4"/>
      <c r="Q591" s="4"/>
      <c r="R591" s="4"/>
      <c r="S591" s="6"/>
      <c r="T591" s="11"/>
      <c r="U591" s="11"/>
    </row>
    <row r="592" spans="2:21" s="2" customFormat="1" x14ac:dyDescent="0.2">
      <c r="B592" s="11"/>
      <c r="C592" s="11"/>
      <c r="D592" s="11"/>
      <c r="E592" s="11"/>
      <c r="F592" s="11"/>
      <c r="H592" s="4"/>
      <c r="I592" s="4"/>
      <c r="J592" s="4"/>
      <c r="K592" s="4"/>
      <c r="L592" s="4"/>
      <c r="M592" s="4"/>
      <c r="N592" s="4"/>
      <c r="O592" s="5"/>
      <c r="P592" s="4"/>
      <c r="Q592" s="4"/>
      <c r="R592" s="4"/>
      <c r="S592" s="6"/>
      <c r="T592" s="11"/>
      <c r="U592" s="11"/>
    </row>
    <row r="593" spans="2:21" s="2" customFormat="1" x14ac:dyDescent="0.2">
      <c r="B593" s="11"/>
      <c r="C593" s="11"/>
      <c r="D593" s="11"/>
      <c r="E593" s="11"/>
      <c r="F593" s="11"/>
      <c r="H593" s="4"/>
      <c r="I593" s="4"/>
      <c r="J593" s="4"/>
      <c r="K593" s="4"/>
      <c r="L593" s="4"/>
      <c r="M593" s="4"/>
      <c r="N593" s="4"/>
      <c r="O593" s="5"/>
      <c r="P593" s="4"/>
      <c r="Q593" s="4"/>
      <c r="R593" s="4"/>
      <c r="S593" s="6"/>
      <c r="T593" s="11"/>
      <c r="U593" s="11"/>
    </row>
    <row r="594" spans="2:21" s="2" customFormat="1" x14ac:dyDescent="0.2">
      <c r="B594" s="11"/>
      <c r="C594" s="11"/>
      <c r="D594" s="11"/>
      <c r="E594" s="11"/>
      <c r="F594" s="11"/>
      <c r="H594" s="4"/>
      <c r="I594" s="4"/>
      <c r="J594" s="4"/>
      <c r="K594" s="4"/>
      <c r="L594" s="4"/>
      <c r="M594" s="4"/>
      <c r="N594" s="4"/>
      <c r="O594" s="5"/>
      <c r="P594" s="4"/>
      <c r="Q594" s="4"/>
      <c r="R594" s="4"/>
      <c r="S594" s="6"/>
      <c r="T594" s="11"/>
      <c r="U594" s="11"/>
    </row>
    <row r="595" spans="2:21" s="2" customFormat="1" x14ac:dyDescent="0.2">
      <c r="B595" s="11"/>
      <c r="C595" s="11"/>
      <c r="D595" s="11"/>
      <c r="E595" s="11"/>
      <c r="F595" s="11"/>
      <c r="H595" s="4"/>
      <c r="I595" s="4"/>
      <c r="J595" s="4"/>
      <c r="K595" s="4"/>
      <c r="L595" s="4"/>
      <c r="M595" s="4"/>
      <c r="N595" s="4"/>
      <c r="O595" s="5"/>
      <c r="P595" s="4"/>
      <c r="Q595" s="4"/>
      <c r="R595" s="4"/>
      <c r="S595" s="6"/>
      <c r="T595" s="11"/>
      <c r="U595" s="11"/>
    </row>
    <row r="596" spans="2:21" s="2" customFormat="1" x14ac:dyDescent="0.2">
      <c r="B596" s="11"/>
      <c r="C596" s="11"/>
      <c r="D596" s="11"/>
      <c r="E596" s="11"/>
      <c r="F596" s="11"/>
      <c r="H596" s="4"/>
      <c r="I596" s="4"/>
      <c r="J596" s="4"/>
      <c r="K596" s="4"/>
      <c r="L596" s="4"/>
      <c r="M596" s="4"/>
      <c r="N596" s="4"/>
      <c r="O596" s="5"/>
      <c r="P596" s="4"/>
      <c r="Q596" s="4"/>
      <c r="R596" s="4"/>
      <c r="S596" s="6"/>
      <c r="T596" s="11"/>
      <c r="U596" s="11"/>
    </row>
    <row r="597" spans="2:21" s="2" customFormat="1" x14ac:dyDescent="0.2">
      <c r="B597" s="11"/>
      <c r="C597" s="11"/>
      <c r="D597" s="11"/>
      <c r="E597" s="11"/>
      <c r="F597" s="11"/>
      <c r="H597" s="4"/>
      <c r="I597" s="4"/>
      <c r="J597" s="4"/>
      <c r="K597" s="4"/>
      <c r="L597" s="4"/>
      <c r="M597" s="4"/>
      <c r="N597" s="4"/>
      <c r="O597" s="5"/>
      <c r="P597" s="4"/>
      <c r="Q597" s="4"/>
      <c r="R597" s="4"/>
      <c r="S597" s="6"/>
      <c r="T597" s="11"/>
      <c r="U597" s="11"/>
    </row>
    <row r="598" spans="2:21" s="2" customFormat="1" x14ac:dyDescent="0.2">
      <c r="B598" s="11"/>
      <c r="C598" s="11"/>
      <c r="D598" s="11"/>
      <c r="E598" s="11"/>
      <c r="F598" s="11"/>
      <c r="H598" s="4"/>
      <c r="I598" s="4"/>
      <c r="J598" s="4"/>
      <c r="K598" s="4"/>
      <c r="L598" s="4"/>
      <c r="M598" s="4"/>
      <c r="N598" s="4"/>
      <c r="O598" s="5"/>
      <c r="P598" s="4"/>
      <c r="Q598" s="4"/>
      <c r="R598" s="4"/>
      <c r="S598" s="6"/>
      <c r="T598" s="11"/>
      <c r="U598" s="11"/>
    </row>
    <row r="599" spans="2:21" s="2" customFormat="1" x14ac:dyDescent="0.2">
      <c r="B599" s="11"/>
      <c r="C599" s="11"/>
      <c r="D599" s="11"/>
      <c r="E599" s="11"/>
      <c r="F599" s="11"/>
      <c r="H599" s="4"/>
      <c r="I599" s="4"/>
      <c r="J599" s="4"/>
      <c r="K599" s="4"/>
      <c r="L599" s="4"/>
      <c r="M599" s="4"/>
      <c r="N599" s="4"/>
      <c r="O599" s="5"/>
      <c r="P599" s="4"/>
      <c r="Q599" s="4"/>
      <c r="R599" s="4"/>
      <c r="S599" s="6"/>
      <c r="T599" s="11"/>
      <c r="U599" s="11"/>
    </row>
    <row r="600" spans="2:21" s="2" customFormat="1" x14ac:dyDescent="0.2">
      <c r="B600" s="11"/>
      <c r="C600" s="11"/>
      <c r="D600" s="11"/>
      <c r="E600" s="11"/>
      <c r="F600" s="11"/>
      <c r="H600" s="4"/>
      <c r="I600" s="4"/>
      <c r="J600" s="4"/>
      <c r="K600" s="4"/>
      <c r="L600" s="4"/>
      <c r="M600" s="4"/>
      <c r="N600" s="4"/>
      <c r="O600" s="5"/>
      <c r="P600" s="4"/>
      <c r="Q600" s="4"/>
      <c r="R600" s="4"/>
      <c r="S600" s="6"/>
      <c r="T600" s="11"/>
      <c r="U600" s="11"/>
    </row>
    <row r="601" spans="2:21" s="2" customFormat="1" x14ac:dyDescent="0.2">
      <c r="B601" s="11"/>
      <c r="C601" s="11"/>
      <c r="D601" s="11"/>
      <c r="E601" s="11"/>
      <c r="F601" s="11"/>
      <c r="H601" s="4"/>
      <c r="I601" s="4"/>
      <c r="J601" s="4"/>
      <c r="K601" s="4"/>
      <c r="L601" s="4"/>
      <c r="M601" s="4"/>
      <c r="N601" s="4"/>
      <c r="O601" s="5"/>
      <c r="P601" s="4"/>
      <c r="Q601" s="4"/>
      <c r="R601" s="4"/>
      <c r="S601" s="6"/>
      <c r="T601" s="11"/>
      <c r="U601" s="11"/>
    </row>
    <row r="602" spans="2:21" s="2" customFormat="1" x14ac:dyDescent="0.2">
      <c r="B602" s="11"/>
      <c r="C602" s="11"/>
      <c r="D602" s="11"/>
      <c r="E602" s="11"/>
      <c r="F602" s="11"/>
      <c r="H602" s="4"/>
      <c r="I602" s="4"/>
      <c r="J602" s="4"/>
      <c r="K602" s="4"/>
      <c r="L602" s="4"/>
      <c r="M602" s="4"/>
      <c r="N602" s="4"/>
      <c r="O602" s="5"/>
      <c r="P602" s="4"/>
      <c r="Q602" s="4"/>
      <c r="R602" s="4"/>
      <c r="S602" s="6"/>
      <c r="T602" s="11"/>
      <c r="U602" s="11"/>
    </row>
    <row r="603" spans="2:21" s="2" customFormat="1" x14ac:dyDescent="0.2">
      <c r="B603" s="11"/>
      <c r="C603" s="11"/>
      <c r="D603" s="11"/>
      <c r="E603" s="11"/>
      <c r="F603" s="11"/>
      <c r="H603" s="4"/>
      <c r="I603" s="4"/>
      <c r="J603" s="4"/>
      <c r="K603" s="4"/>
      <c r="L603" s="4"/>
      <c r="M603" s="4"/>
      <c r="N603" s="4"/>
      <c r="O603" s="5"/>
      <c r="P603" s="4"/>
      <c r="Q603" s="4"/>
      <c r="R603" s="4"/>
      <c r="S603" s="6"/>
      <c r="T603" s="11"/>
      <c r="U603" s="11"/>
    </row>
    <row r="604" spans="2:21" s="2" customFormat="1" x14ac:dyDescent="0.2">
      <c r="B604" s="11"/>
      <c r="C604" s="11"/>
      <c r="D604" s="11"/>
      <c r="E604" s="11"/>
      <c r="F604" s="11"/>
      <c r="H604" s="4"/>
      <c r="I604" s="4"/>
      <c r="J604" s="4"/>
      <c r="K604" s="4"/>
      <c r="L604" s="4"/>
      <c r="M604" s="4"/>
      <c r="N604" s="4"/>
      <c r="O604" s="5"/>
      <c r="P604" s="4"/>
      <c r="Q604" s="4"/>
      <c r="R604" s="4"/>
      <c r="S604" s="6"/>
      <c r="T604" s="11"/>
      <c r="U604" s="11"/>
    </row>
    <row r="605" spans="2:21" s="2" customFormat="1" x14ac:dyDescent="0.2">
      <c r="B605" s="11"/>
      <c r="C605" s="11"/>
      <c r="D605" s="11"/>
      <c r="E605" s="11"/>
      <c r="F605" s="11"/>
      <c r="H605" s="4"/>
      <c r="I605" s="4"/>
      <c r="J605" s="4"/>
      <c r="K605" s="4"/>
      <c r="L605" s="4"/>
      <c r="M605" s="4"/>
      <c r="N605" s="4"/>
      <c r="O605" s="5"/>
      <c r="P605" s="4"/>
      <c r="Q605" s="4"/>
      <c r="R605" s="4"/>
      <c r="S605" s="6"/>
      <c r="T605" s="11"/>
      <c r="U605" s="11"/>
    </row>
    <row r="606" spans="2:21" s="2" customFormat="1" x14ac:dyDescent="0.2">
      <c r="B606" s="11"/>
      <c r="C606" s="11"/>
      <c r="D606" s="11"/>
      <c r="E606" s="11"/>
      <c r="F606" s="11"/>
      <c r="H606" s="4"/>
      <c r="I606" s="4"/>
      <c r="J606" s="4"/>
      <c r="K606" s="4"/>
      <c r="L606" s="4"/>
      <c r="M606" s="4"/>
      <c r="N606" s="4"/>
      <c r="O606" s="5"/>
      <c r="P606" s="4"/>
      <c r="Q606" s="4"/>
      <c r="R606" s="4"/>
      <c r="S606" s="6"/>
      <c r="T606" s="11"/>
      <c r="U606" s="11"/>
    </row>
    <row r="607" spans="2:21" s="2" customFormat="1" x14ac:dyDescent="0.2">
      <c r="B607" s="11"/>
      <c r="C607" s="11"/>
      <c r="D607" s="11"/>
      <c r="E607" s="11"/>
      <c r="F607" s="11"/>
      <c r="H607" s="4"/>
      <c r="I607" s="4"/>
      <c r="J607" s="4"/>
      <c r="K607" s="4"/>
      <c r="L607" s="4"/>
      <c r="M607" s="4"/>
      <c r="N607" s="4"/>
      <c r="O607" s="5"/>
      <c r="P607" s="4"/>
      <c r="Q607" s="4"/>
      <c r="R607" s="4"/>
      <c r="S607" s="6"/>
      <c r="T607" s="11"/>
      <c r="U607" s="11"/>
    </row>
    <row r="608" spans="2:21" s="2" customFormat="1" x14ac:dyDescent="0.2">
      <c r="B608" s="11"/>
      <c r="C608" s="11"/>
      <c r="D608" s="11"/>
      <c r="E608" s="11"/>
      <c r="F608" s="11"/>
      <c r="H608" s="4"/>
      <c r="I608" s="4"/>
      <c r="J608" s="4"/>
      <c r="K608" s="4"/>
      <c r="L608" s="4"/>
      <c r="M608" s="4"/>
      <c r="N608" s="4"/>
      <c r="O608" s="5"/>
      <c r="P608" s="4"/>
      <c r="Q608" s="4"/>
      <c r="R608" s="4"/>
      <c r="S608" s="6"/>
      <c r="T608" s="11"/>
      <c r="U608" s="11"/>
    </row>
    <row r="609" spans="2:21" s="2" customFormat="1" x14ac:dyDescent="0.2">
      <c r="B609" s="11"/>
      <c r="C609" s="11"/>
      <c r="D609" s="11"/>
      <c r="E609" s="11"/>
      <c r="F609" s="11"/>
      <c r="H609" s="4"/>
      <c r="I609" s="4"/>
      <c r="J609" s="4"/>
      <c r="K609" s="4"/>
      <c r="L609" s="4"/>
      <c r="M609" s="4"/>
      <c r="N609" s="4"/>
      <c r="O609" s="5"/>
      <c r="P609" s="4"/>
      <c r="Q609" s="4"/>
      <c r="R609" s="4"/>
      <c r="S609" s="6"/>
      <c r="T609" s="11"/>
      <c r="U609" s="11"/>
    </row>
    <row r="610" spans="2:21" s="2" customFormat="1" x14ac:dyDescent="0.2">
      <c r="B610" s="11"/>
      <c r="C610" s="11"/>
      <c r="D610" s="11"/>
      <c r="E610" s="11"/>
      <c r="F610" s="11"/>
      <c r="H610" s="4"/>
      <c r="I610" s="4"/>
      <c r="J610" s="4"/>
      <c r="K610" s="4"/>
      <c r="L610" s="4"/>
      <c r="M610" s="4"/>
      <c r="N610" s="4"/>
      <c r="O610" s="5"/>
      <c r="P610" s="4"/>
      <c r="Q610" s="4"/>
      <c r="R610" s="4"/>
      <c r="S610" s="6"/>
      <c r="T610" s="11"/>
      <c r="U610" s="11"/>
    </row>
    <row r="611" spans="2:21" s="2" customFormat="1" x14ac:dyDescent="0.2">
      <c r="B611" s="11"/>
      <c r="C611" s="11"/>
      <c r="D611" s="11"/>
      <c r="E611" s="11"/>
      <c r="F611" s="11"/>
      <c r="H611" s="4"/>
      <c r="I611" s="4"/>
      <c r="J611" s="4"/>
      <c r="K611" s="4"/>
      <c r="L611" s="4"/>
      <c r="M611" s="4"/>
      <c r="N611" s="4"/>
      <c r="O611" s="5"/>
      <c r="P611" s="4"/>
      <c r="Q611" s="4"/>
      <c r="R611" s="4"/>
      <c r="S611" s="6"/>
      <c r="T611" s="11"/>
      <c r="U611" s="11"/>
    </row>
    <row r="612" spans="2:21" s="2" customFormat="1" x14ac:dyDescent="0.2">
      <c r="B612" s="11"/>
      <c r="C612" s="11"/>
      <c r="D612" s="11"/>
      <c r="E612" s="11"/>
      <c r="F612" s="11"/>
      <c r="H612" s="4"/>
      <c r="I612" s="4"/>
      <c r="J612" s="4"/>
      <c r="K612" s="4"/>
      <c r="L612" s="4"/>
      <c r="M612" s="4"/>
      <c r="N612" s="4"/>
      <c r="O612" s="5"/>
      <c r="P612" s="4"/>
      <c r="Q612" s="4"/>
      <c r="R612" s="4"/>
      <c r="S612" s="6"/>
      <c r="T612" s="11"/>
      <c r="U612" s="11"/>
    </row>
    <row r="613" spans="2:21" s="2" customFormat="1" x14ac:dyDescent="0.2">
      <c r="B613" s="11"/>
      <c r="C613" s="11"/>
      <c r="D613" s="11"/>
      <c r="E613" s="11"/>
      <c r="F613" s="11"/>
      <c r="H613" s="4"/>
      <c r="I613" s="4"/>
      <c r="J613" s="4"/>
      <c r="K613" s="4"/>
      <c r="L613" s="4"/>
      <c r="M613" s="4"/>
      <c r="N613" s="4"/>
      <c r="O613" s="5"/>
      <c r="P613" s="4"/>
      <c r="Q613" s="4"/>
      <c r="R613" s="4"/>
      <c r="S613" s="6"/>
      <c r="T613" s="11"/>
      <c r="U613" s="11"/>
    </row>
    <row r="614" spans="2:21" s="2" customFormat="1" x14ac:dyDescent="0.2">
      <c r="B614" s="11"/>
      <c r="C614" s="11"/>
      <c r="D614" s="11"/>
      <c r="E614" s="11"/>
      <c r="F614" s="11"/>
      <c r="H614" s="4"/>
      <c r="I614" s="4"/>
      <c r="J614" s="4"/>
      <c r="K614" s="4"/>
      <c r="L614" s="4"/>
      <c r="M614" s="4"/>
      <c r="N614" s="4"/>
      <c r="O614" s="5"/>
      <c r="P614" s="4"/>
      <c r="Q614" s="4"/>
      <c r="R614" s="4"/>
      <c r="S614" s="6"/>
      <c r="T614" s="11"/>
      <c r="U614" s="11"/>
    </row>
    <row r="615" spans="2:21" s="2" customFormat="1" x14ac:dyDescent="0.2">
      <c r="B615" s="11"/>
      <c r="C615" s="11"/>
      <c r="D615" s="11"/>
      <c r="E615" s="11"/>
      <c r="F615" s="11"/>
      <c r="H615" s="4"/>
      <c r="I615" s="4"/>
      <c r="J615" s="4"/>
      <c r="K615" s="4"/>
      <c r="L615" s="4"/>
      <c r="M615" s="4"/>
      <c r="N615" s="4"/>
      <c r="O615" s="5"/>
      <c r="P615" s="4"/>
      <c r="Q615" s="4"/>
      <c r="R615" s="4"/>
      <c r="S615" s="6"/>
      <c r="T615" s="11"/>
      <c r="U615" s="11"/>
    </row>
    <row r="616" spans="2:21" s="2" customFormat="1" x14ac:dyDescent="0.2">
      <c r="B616" s="11"/>
      <c r="C616" s="11"/>
      <c r="D616" s="11"/>
      <c r="E616" s="11"/>
      <c r="F616" s="11"/>
      <c r="H616" s="4"/>
      <c r="I616" s="4"/>
      <c r="J616" s="4"/>
      <c r="K616" s="4"/>
      <c r="L616" s="4"/>
      <c r="M616" s="4"/>
      <c r="N616" s="4"/>
      <c r="O616" s="5"/>
      <c r="P616" s="4"/>
      <c r="Q616" s="4"/>
      <c r="R616" s="4"/>
      <c r="S616" s="6"/>
      <c r="T616" s="11"/>
      <c r="U616" s="11"/>
    </row>
    <row r="617" spans="2:21" s="2" customFormat="1" x14ac:dyDescent="0.2">
      <c r="B617" s="11"/>
      <c r="C617" s="11"/>
      <c r="D617" s="11"/>
      <c r="E617" s="11"/>
      <c r="F617" s="11"/>
      <c r="H617" s="4"/>
      <c r="I617" s="4"/>
      <c r="J617" s="4"/>
      <c r="K617" s="4"/>
      <c r="L617" s="4"/>
      <c r="M617" s="4"/>
      <c r="N617" s="4"/>
      <c r="O617" s="5"/>
      <c r="P617" s="4"/>
      <c r="Q617" s="4"/>
      <c r="R617" s="4"/>
      <c r="S617" s="6"/>
      <c r="T617" s="11"/>
      <c r="U617" s="11"/>
    </row>
    <row r="618" spans="2:21" s="2" customFormat="1" x14ac:dyDescent="0.2">
      <c r="B618" s="11"/>
      <c r="C618" s="11"/>
      <c r="D618" s="11"/>
      <c r="E618" s="11"/>
      <c r="F618" s="11"/>
      <c r="H618" s="4"/>
      <c r="I618" s="4"/>
      <c r="J618" s="4"/>
      <c r="K618" s="4"/>
      <c r="L618" s="4"/>
      <c r="M618" s="4"/>
      <c r="N618" s="4"/>
      <c r="O618" s="5"/>
      <c r="P618" s="4"/>
      <c r="Q618" s="4"/>
      <c r="R618" s="4"/>
      <c r="S618" s="6"/>
      <c r="T618" s="11"/>
      <c r="U618" s="11"/>
    </row>
    <row r="619" spans="2:21" s="2" customFormat="1" x14ac:dyDescent="0.2">
      <c r="B619" s="11"/>
      <c r="C619" s="11"/>
      <c r="D619" s="11"/>
      <c r="E619" s="11"/>
      <c r="F619" s="11"/>
      <c r="H619" s="4"/>
      <c r="I619" s="4"/>
      <c r="J619" s="4"/>
      <c r="K619" s="4"/>
      <c r="L619" s="4"/>
      <c r="M619" s="4"/>
      <c r="N619" s="4"/>
      <c r="O619" s="5"/>
      <c r="P619" s="4"/>
      <c r="Q619" s="4"/>
      <c r="R619" s="4"/>
      <c r="S619" s="6"/>
      <c r="T619" s="11"/>
      <c r="U619" s="11"/>
    </row>
    <row r="620" spans="2:21" s="2" customFormat="1" x14ac:dyDescent="0.2">
      <c r="B620" s="11"/>
      <c r="C620" s="11"/>
      <c r="D620" s="11"/>
      <c r="E620" s="11"/>
      <c r="F620" s="11"/>
      <c r="H620" s="4"/>
      <c r="I620" s="4"/>
      <c r="J620" s="4"/>
      <c r="K620" s="4"/>
      <c r="L620" s="4"/>
      <c r="M620" s="4"/>
      <c r="N620" s="4"/>
      <c r="O620" s="5"/>
      <c r="P620" s="4"/>
      <c r="Q620" s="4"/>
      <c r="R620" s="4"/>
      <c r="S620" s="6"/>
      <c r="T620" s="11"/>
      <c r="U620" s="11"/>
    </row>
    <row r="621" spans="2:21" s="2" customFormat="1" x14ac:dyDescent="0.2">
      <c r="B621" s="11"/>
      <c r="C621" s="11"/>
      <c r="D621" s="11"/>
      <c r="E621" s="11"/>
      <c r="F621" s="11"/>
      <c r="H621" s="4"/>
      <c r="I621" s="4"/>
      <c r="J621" s="4"/>
      <c r="K621" s="4"/>
      <c r="L621" s="4"/>
      <c r="M621" s="4"/>
      <c r="N621" s="4"/>
      <c r="O621" s="5"/>
      <c r="P621" s="4"/>
      <c r="Q621" s="4"/>
      <c r="R621" s="4"/>
      <c r="S621" s="6"/>
      <c r="T621" s="11"/>
      <c r="U621" s="11"/>
    </row>
    <row r="622" spans="2:21" s="2" customFormat="1" x14ac:dyDescent="0.2">
      <c r="B622" s="11"/>
      <c r="C622" s="11"/>
      <c r="D622" s="11"/>
      <c r="E622" s="11"/>
      <c r="F622" s="11"/>
      <c r="H622" s="4"/>
      <c r="I622" s="4"/>
      <c r="J622" s="4"/>
      <c r="K622" s="4"/>
      <c r="L622" s="4"/>
      <c r="M622" s="4"/>
      <c r="N622" s="4"/>
      <c r="O622" s="5"/>
      <c r="P622" s="4"/>
      <c r="Q622" s="4"/>
      <c r="R622" s="4"/>
      <c r="S622" s="6"/>
      <c r="T622" s="11"/>
      <c r="U622" s="11"/>
    </row>
    <row r="623" spans="2:21" s="2" customFormat="1" x14ac:dyDescent="0.2">
      <c r="B623" s="11"/>
      <c r="C623" s="11"/>
      <c r="D623" s="11"/>
      <c r="E623" s="11"/>
      <c r="F623" s="11"/>
      <c r="H623" s="4"/>
      <c r="I623" s="4"/>
      <c r="J623" s="4"/>
      <c r="K623" s="4"/>
      <c r="L623" s="4"/>
      <c r="M623" s="4"/>
      <c r="N623" s="4"/>
      <c r="O623" s="5"/>
      <c r="P623" s="4"/>
      <c r="Q623" s="4"/>
      <c r="R623" s="4"/>
      <c r="S623" s="6"/>
      <c r="T623" s="11"/>
      <c r="U623" s="11"/>
    </row>
    <row r="624" spans="2:21" s="2" customFormat="1" x14ac:dyDescent="0.2">
      <c r="B624" s="11"/>
      <c r="C624" s="11"/>
      <c r="D624" s="11"/>
      <c r="E624" s="11"/>
      <c r="F624" s="11"/>
      <c r="H624" s="4"/>
      <c r="I624" s="4"/>
      <c r="J624" s="4"/>
      <c r="K624" s="4"/>
      <c r="L624" s="4"/>
      <c r="M624" s="4"/>
      <c r="N624" s="4"/>
      <c r="O624" s="5"/>
      <c r="P624" s="4"/>
      <c r="Q624" s="4"/>
      <c r="R624" s="4"/>
      <c r="S624" s="6"/>
      <c r="T624" s="11"/>
      <c r="U624" s="11"/>
    </row>
    <row r="625" spans="2:21" s="2" customFormat="1" x14ac:dyDescent="0.2">
      <c r="B625" s="11"/>
      <c r="C625" s="11"/>
      <c r="D625" s="11"/>
      <c r="E625" s="11"/>
      <c r="F625" s="11"/>
      <c r="H625" s="4"/>
      <c r="I625" s="4"/>
      <c r="J625" s="4"/>
      <c r="K625" s="4"/>
      <c r="L625" s="4"/>
      <c r="M625" s="4"/>
      <c r="N625" s="4"/>
      <c r="O625" s="5"/>
      <c r="P625" s="4"/>
      <c r="Q625" s="4"/>
      <c r="R625" s="4"/>
      <c r="S625" s="6"/>
      <c r="T625" s="11"/>
      <c r="U625" s="11"/>
    </row>
    <row r="626" spans="2:21" s="2" customFormat="1" x14ac:dyDescent="0.2">
      <c r="B626" s="11"/>
      <c r="C626" s="11"/>
      <c r="D626" s="11"/>
      <c r="E626" s="11"/>
      <c r="F626" s="11"/>
      <c r="H626" s="4"/>
      <c r="I626" s="4"/>
      <c r="J626" s="4"/>
      <c r="K626" s="4"/>
      <c r="L626" s="4"/>
      <c r="M626" s="4"/>
      <c r="N626" s="4"/>
      <c r="O626" s="5"/>
      <c r="P626" s="4"/>
      <c r="Q626" s="4"/>
      <c r="R626" s="4"/>
      <c r="S626" s="6"/>
      <c r="T626" s="11"/>
      <c r="U626" s="11"/>
    </row>
    <row r="627" spans="2:21" s="2" customFormat="1" x14ac:dyDescent="0.2">
      <c r="B627" s="11"/>
      <c r="C627" s="11"/>
      <c r="D627" s="11"/>
      <c r="E627" s="11"/>
      <c r="F627" s="11"/>
      <c r="H627" s="4"/>
      <c r="I627" s="4"/>
      <c r="J627" s="4"/>
      <c r="K627" s="4"/>
      <c r="L627" s="4"/>
      <c r="M627" s="4"/>
      <c r="N627" s="4"/>
      <c r="O627" s="5"/>
      <c r="P627" s="4"/>
      <c r="Q627" s="4"/>
      <c r="R627" s="4"/>
      <c r="S627" s="6"/>
      <c r="T627" s="11"/>
      <c r="U627" s="11"/>
    </row>
    <row r="628" spans="2:21" s="2" customFormat="1" x14ac:dyDescent="0.2">
      <c r="B628" s="11"/>
      <c r="C628" s="11"/>
      <c r="D628" s="11"/>
      <c r="E628" s="11"/>
      <c r="F628" s="11"/>
      <c r="H628" s="4"/>
      <c r="I628" s="4"/>
      <c r="J628" s="4"/>
      <c r="K628" s="4"/>
      <c r="L628" s="4"/>
      <c r="M628" s="4"/>
      <c r="N628" s="4"/>
      <c r="O628" s="5"/>
      <c r="P628" s="4"/>
      <c r="Q628" s="4"/>
      <c r="R628" s="4"/>
      <c r="S628" s="6"/>
      <c r="T628" s="11"/>
      <c r="U628" s="11"/>
    </row>
    <row r="629" spans="2:21" s="2" customFormat="1" x14ac:dyDescent="0.2">
      <c r="B629" s="11"/>
      <c r="C629" s="11"/>
      <c r="D629" s="11"/>
      <c r="E629" s="11"/>
      <c r="F629" s="11"/>
      <c r="H629" s="4"/>
      <c r="I629" s="4"/>
      <c r="J629" s="4"/>
      <c r="K629" s="4"/>
      <c r="L629" s="4"/>
      <c r="M629" s="4"/>
      <c r="N629" s="4"/>
      <c r="O629" s="5"/>
      <c r="P629" s="4"/>
      <c r="Q629" s="4"/>
      <c r="R629" s="4"/>
      <c r="S629" s="6"/>
      <c r="T629" s="11"/>
      <c r="U629" s="11"/>
    </row>
    <row r="630" spans="2:21" s="2" customFormat="1" x14ac:dyDescent="0.2">
      <c r="B630" s="11"/>
      <c r="C630" s="11"/>
      <c r="D630" s="11"/>
      <c r="E630" s="11"/>
      <c r="F630" s="11"/>
      <c r="H630" s="4"/>
      <c r="I630" s="4"/>
      <c r="J630" s="4"/>
      <c r="K630" s="4"/>
      <c r="L630" s="4"/>
      <c r="M630" s="4"/>
      <c r="N630" s="4"/>
      <c r="O630" s="5"/>
      <c r="P630" s="4"/>
      <c r="Q630" s="4"/>
      <c r="R630" s="4"/>
      <c r="S630" s="6"/>
      <c r="T630" s="11"/>
      <c r="U630" s="11"/>
    </row>
    <row r="631" spans="2:21" s="2" customFormat="1" x14ac:dyDescent="0.2">
      <c r="B631" s="11"/>
      <c r="C631" s="11"/>
      <c r="D631" s="11"/>
      <c r="E631" s="11"/>
      <c r="F631" s="11"/>
      <c r="H631" s="4"/>
      <c r="I631" s="4"/>
      <c r="J631" s="4"/>
      <c r="K631" s="4"/>
      <c r="L631" s="4"/>
      <c r="M631" s="4"/>
      <c r="N631" s="4"/>
      <c r="O631" s="5"/>
      <c r="P631" s="4"/>
      <c r="Q631" s="4"/>
      <c r="R631" s="4"/>
      <c r="S631" s="6"/>
      <c r="T631" s="11"/>
      <c r="U631" s="11"/>
    </row>
    <row r="632" spans="2:21" s="2" customFormat="1" x14ac:dyDescent="0.2">
      <c r="B632" s="11"/>
      <c r="C632" s="11"/>
      <c r="D632" s="11"/>
      <c r="E632" s="11"/>
      <c r="F632" s="11"/>
      <c r="H632" s="4"/>
      <c r="I632" s="4"/>
      <c r="J632" s="4"/>
      <c r="K632" s="4"/>
      <c r="L632" s="4"/>
      <c r="M632" s="4"/>
      <c r="N632" s="4"/>
      <c r="O632" s="5"/>
      <c r="P632" s="4"/>
      <c r="Q632" s="4"/>
      <c r="R632" s="4"/>
      <c r="S632" s="6"/>
      <c r="T632" s="11"/>
      <c r="U632" s="11"/>
    </row>
    <row r="633" spans="2:21" s="2" customFormat="1" x14ac:dyDescent="0.2">
      <c r="B633" s="11"/>
      <c r="C633" s="11"/>
      <c r="D633" s="11"/>
      <c r="E633" s="11"/>
      <c r="F633" s="11"/>
      <c r="H633" s="4"/>
      <c r="I633" s="4"/>
      <c r="J633" s="4"/>
      <c r="K633" s="4"/>
      <c r="L633" s="4"/>
      <c r="M633" s="4"/>
      <c r="N633" s="4"/>
      <c r="O633" s="5"/>
      <c r="P633" s="4"/>
      <c r="Q633" s="4"/>
      <c r="R633" s="4"/>
      <c r="S633" s="6"/>
      <c r="T633" s="11"/>
      <c r="U633" s="11"/>
    </row>
    <row r="634" spans="2:21" s="2" customFormat="1" x14ac:dyDescent="0.2">
      <c r="B634" s="11"/>
      <c r="C634" s="11"/>
      <c r="D634" s="11"/>
      <c r="E634" s="11"/>
      <c r="F634" s="11"/>
      <c r="H634" s="4"/>
      <c r="I634" s="4"/>
      <c r="J634" s="4"/>
      <c r="K634" s="4"/>
      <c r="L634" s="4"/>
      <c r="M634" s="4"/>
      <c r="N634" s="4"/>
      <c r="O634" s="5"/>
      <c r="P634" s="4"/>
      <c r="Q634" s="4"/>
      <c r="R634" s="4"/>
      <c r="S634" s="6"/>
      <c r="T634" s="11"/>
      <c r="U634" s="11"/>
    </row>
    <row r="635" spans="2:21" s="2" customFormat="1" x14ac:dyDescent="0.2">
      <c r="B635" s="11"/>
      <c r="C635" s="11"/>
      <c r="D635" s="11"/>
      <c r="E635" s="11"/>
      <c r="F635" s="11"/>
      <c r="H635" s="4"/>
      <c r="I635" s="4"/>
      <c r="J635" s="4"/>
      <c r="K635" s="4"/>
      <c r="L635" s="4"/>
      <c r="M635" s="4"/>
      <c r="N635" s="4"/>
      <c r="O635" s="5"/>
      <c r="P635" s="4"/>
      <c r="Q635" s="4"/>
      <c r="R635" s="4"/>
      <c r="S635" s="6"/>
      <c r="T635" s="11"/>
      <c r="U635" s="11"/>
    </row>
    <row r="636" spans="2:21" s="2" customFormat="1" x14ac:dyDescent="0.2">
      <c r="B636" s="11"/>
      <c r="C636" s="11"/>
      <c r="D636" s="11"/>
      <c r="E636" s="11"/>
      <c r="F636" s="11"/>
      <c r="H636" s="4"/>
      <c r="I636" s="4"/>
      <c r="J636" s="4"/>
      <c r="K636" s="4"/>
      <c r="L636" s="4"/>
      <c r="M636" s="4"/>
      <c r="N636" s="4"/>
      <c r="O636" s="5"/>
      <c r="P636" s="4"/>
      <c r="Q636" s="4"/>
      <c r="R636" s="4"/>
      <c r="S636" s="6"/>
      <c r="T636" s="11"/>
      <c r="U636" s="11"/>
    </row>
    <row r="637" spans="2:21" s="2" customFormat="1" x14ac:dyDescent="0.2">
      <c r="B637" s="11"/>
      <c r="C637" s="11"/>
      <c r="D637" s="11"/>
      <c r="E637" s="11"/>
      <c r="F637" s="11"/>
      <c r="H637" s="4"/>
      <c r="I637" s="4"/>
      <c r="J637" s="4"/>
      <c r="K637" s="4"/>
      <c r="L637" s="4"/>
      <c r="M637" s="4"/>
      <c r="N637" s="4"/>
      <c r="O637" s="5"/>
      <c r="P637" s="4"/>
      <c r="Q637" s="4"/>
      <c r="R637" s="4"/>
      <c r="S637" s="6"/>
      <c r="T637" s="11"/>
      <c r="U637" s="11"/>
    </row>
    <row r="638" spans="2:21" s="2" customFormat="1" x14ac:dyDescent="0.2">
      <c r="B638" s="11"/>
      <c r="C638" s="11"/>
      <c r="D638" s="11"/>
      <c r="E638" s="11"/>
      <c r="F638" s="11"/>
      <c r="H638" s="4"/>
      <c r="I638" s="4"/>
      <c r="J638" s="4"/>
      <c r="K638" s="4"/>
      <c r="L638" s="4"/>
      <c r="M638" s="4"/>
      <c r="N638" s="4"/>
      <c r="O638" s="5"/>
      <c r="P638" s="4"/>
      <c r="Q638" s="4"/>
      <c r="R638" s="4"/>
      <c r="S638" s="6"/>
      <c r="T638" s="11"/>
      <c r="U638" s="11"/>
    </row>
    <row r="639" spans="2:21" s="2" customFormat="1" x14ac:dyDescent="0.2">
      <c r="B639" s="11"/>
      <c r="C639" s="11"/>
      <c r="D639" s="11"/>
      <c r="E639" s="11"/>
      <c r="F639" s="11"/>
      <c r="H639" s="4"/>
      <c r="I639" s="4"/>
      <c r="J639" s="4"/>
      <c r="K639" s="4"/>
      <c r="L639" s="4"/>
      <c r="M639" s="4"/>
      <c r="N639" s="4"/>
      <c r="O639" s="5"/>
      <c r="P639" s="4"/>
      <c r="Q639" s="4"/>
      <c r="R639" s="4"/>
      <c r="S639" s="6"/>
      <c r="T639" s="11"/>
      <c r="U639" s="11"/>
    </row>
    <row r="640" spans="2:21" s="2" customFormat="1" x14ac:dyDescent="0.2">
      <c r="B640" s="11"/>
      <c r="C640" s="11"/>
      <c r="D640" s="11"/>
      <c r="E640" s="11"/>
      <c r="F640" s="11"/>
      <c r="H640" s="4"/>
      <c r="I640" s="4"/>
      <c r="J640" s="4"/>
      <c r="K640" s="4"/>
      <c r="L640" s="4"/>
      <c r="M640" s="4"/>
      <c r="N640" s="4"/>
      <c r="O640" s="5"/>
      <c r="P640" s="4"/>
      <c r="Q640" s="4"/>
      <c r="R640" s="4"/>
      <c r="S640" s="6"/>
      <c r="T640" s="11"/>
      <c r="U640" s="11"/>
    </row>
    <row r="641" spans="2:21" s="2" customFormat="1" x14ac:dyDescent="0.2">
      <c r="B641" s="11"/>
      <c r="C641" s="11"/>
      <c r="D641" s="11"/>
      <c r="E641" s="11"/>
      <c r="F641" s="11"/>
      <c r="H641" s="4"/>
      <c r="I641" s="4"/>
      <c r="J641" s="4"/>
      <c r="K641" s="4"/>
      <c r="L641" s="4"/>
      <c r="M641" s="4"/>
      <c r="N641" s="4"/>
      <c r="O641" s="5"/>
      <c r="P641" s="4"/>
      <c r="Q641" s="4"/>
      <c r="R641" s="4"/>
      <c r="S641" s="6"/>
      <c r="T641" s="11"/>
      <c r="U641" s="11"/>
    </row>
    <row r="642" spans="2:21" s="2" customFormat="1" x14ac:dyDescent="0.2">
      <c r="B642" s="11"/>
      <c r="C642" s="11"/>
      <c r="D642" s="11"/>
      <c r="E642" s="11"/>
      <c r="F642" s="11"/>
      <c r="H642" s="4"/>
      <c r="I642" s="4"/>
      <c r="J642" s="4"/>
      <c r="K642" s="4"/>
      <c r="L642" s="4"/>
      <c r="M642" s="4"/>
      <c r="N642" s="4"/>
      <c r="O642" s="5"/>
      <c r="P642" s="4"/>
      <c r="Q642" s="4"/>
      <c r="R642" s="4"/>
      <c r="S642" s="6"/>
      <c r="T642" s="11"/>
      <c r="U642" s="11"/>
    </row>
    <row r="643" spans="2:21" s="2" customFormat="1" x14ac:dyDescent="0.2">
      <c r="B643" s="11"/>
      <c r="C643" s="11"/>
      <c r="D643" s="11"/>
      <c r="E643" s="11"/>
      <c r="F643" s="11"/>
      <c r="H643" s="4"/>
      <c r="I643" s="4"/>
      <c r="J643" s="4"/>
      <c r="K643" s="4"/>
      <c r="L643" s="4"/>
      <c r="M643" s="4"/>
      <c r="N643" s="4"/>
      <c r="O643" s="5"/>
      <c r="P643" s="4"/>
      <c r="Q643" s="4"/>
      <c r="R643" s="4"/>
      <c r="S643" s="6"/>
      <c r="T643" s="11"/>
      <c r="U643" s="11"/>
    </row>
    <row r="644" spans="2:21" s="2" customFormat="1" x14ac:dyDescent="0.2">
      <c r="B644" s="11"/>
      <c r="C644" s="11"/>
      <c r="D644" s="11"/>
      <c r="E644" s="11"/>
      <c r="F644" s="11"/>
      <c r="H644" s="4"/>
      <c r="I644" s="4"/>
      <c r="J644" s="4"/>
      <c r="K644" s="4"/>
      <c r="L644" s="4"/>
      <c r="M644" s="4"/>
      <c r="N644" s="4"/>
      <c r="O644" s="5"/>
      <c r="P644" s="4"/>
      <c r="Q644" s="4"/>
      <c r="R644" s="4"/>
      <c r="S644" s="6"/>
      <c r="T644" s="11"/>
      <c r="U644" s="11"/>
    </row>
    <row r="645" spans="2:21" s="2" customFormat="1" x14ac:dyDescent="0.2">
      <c r="B645" s="11"/>
      <c r="C645" s="11"/>
      <c r="D645" s="11"/>
      <c r="E645" s="11"/>
      <c r="F645" s="11"/>
      <c r="H645" s="4"/>
      <c r="I645" s="4"/>
      <c r="J645" s="4"/>
      <c r="K645" s="4"/>
      <c r="L645" s="4"/>
      <c r="M645" s="4"/>
      <c r="N645" s="4"/>
      <c r="O645" s="5"/>
      <c r="P645" s="4"/>
      <c r="Q645" s="4"/>
      <c r="R645" s="4"/>
      <c r="S645" s="6"/>
      <c r="T645" s="11"/>
      <c r="U645" s="11"/>
    </row>
    <row r="646" spans="2:21" s="2" customFormat="1" x14ac:dyDescent="0.2">
      <c r="B646" s="11"/>
      <c r="C646" s="11"/>
      <c r="D646" s="11"/>
      <c r="E646" s="11"/>
      <c r="F646" s="11"/>
      <c r="H646" s="4"/>
      <c r="I646" s="4"/>
      <c r="J646" s="4"/>
      <c r="K646" s="4"/>
      <c r="L646" s="4"/>
      <c r="M646" s="4"/>
      <c r="N646" s="4"/>
      <c r="O646" s="5"/>
      <c r="P646" s="4"/>
      <c r="Q646" s="4"/>
      <c r="R646" s="4"/>
      <c r="S646" s="6"/>
      <c r="T646" s="11"/>
      <c r="U646" s="11"/>
    </row>
    <row r="647" spans="2:21" s="2" customFormat="1" x14ac:dyDescent="0.2">
      <c r="B647" s="11"/>
      <c r="C647" s="11"/>
      <c r="D647" s="11"/>
      <c r="E647" s="11"/>
      <c r="F647" s="11"/>
      <c r="H647" s="4"/>
      <c r="I647" s="4"/>
      <c r="J647" s="4"/>
      <c r="K647" s="4"/>
      <c r="L647" s="4"/>
      <c r="M647" s="4"/>
      <c r="N647" s="4"/>
      <c r="O647" s="5"/>
      <c r="P647" s="4"/>
      <c r="Q647" s="4"/>
      <c r="R647" s="4"/>
      <c r="S647" s="6"/>
      <c r="T647" s="11"/>
      <c r="U647" s="11"/>
    </row>
    <row r="648" spans="2:21" s="2" customFormat="1" x14ac:dyDescent="0.2">
      <c r="B648" s="11"/>
      <c r="C648" s="11"/>
      <c r="D648" s="11"/>
      <c r="E648" s="11"/>
      <c r="F648" s="11"/>
      <c r="H648" s="4"/>
      <c r="I648" s="4"/>
      <c r="J648" s="4"/>
      <c r="K648" s="4"/>
      <c r="L648" s="4"/>
      <c r="M648" s="4"/>
      <c r="N648" s="4"/>
      <c r="O648" s="5"/>
      <c r="P648" s="4"/>
      <c r="Q648" s="4"/>
      <c r="R648" s="4"/>
      <c r="S648" s="6"/>
      <c r="T648" s="11"/>
      <c r="U648" s="11"/>
    </row>
    <row r="649" spans="2:21" s="2" customFormat="1" x14ac:dyDescent="0.2">
      <c r="B649" s="11"/>
      <c r="C649" s="11"/>
      <c r="D649" s="11"/>
      <c r="E649" s="11"/>
      <c r="F649" s="11"/>
      <c r="H649" s="4"/>
      <c r="I649" s="4"/>
      <c r="J649" s="4"/>
      <c r="K649" s="4"/>
      <c r="L649" s="4"/>
      <c r="M649" s="4"/>
      <c r="N649" s="4"/>
      <c r="O649" s="5"/>
      <c r="P649" s="4"/>
      <c r="Q649" s="4"/>
      <c r="R649" s="4"/>
      <c r="S649" s="6"/>
      <c r="T649" s="11"/>
      <c r="U649" s="11"/>
    </row>
    <row r="650" spans="2:21" s="2" customFormat="1" x14ac:dyDescent="0.2">
      <c r="B650" s="11"/>
      <c r="C650" s="11"/>
      <c r="D650" s="11"/>
      <c r="E650" s="11"/>
      <c r="F650" s="11"/>
      <c r="H650" s="4"/>
      <c r="I650" s="4"/>
      <c r="J650" s="4"/>
      <c r="K650" s="4"/>
      <c r="L650" s="4"/>
      <c r="M650" s="4"/>
      <c r="N650" s="4"/>
      <c r="O650" s="5"/>
      <c r="P650" s="4"/>
      <c r="Q650" s="4"/>
      <c r="R650" s="4"/>
      <c r="S650" s="6"/>
      <c r="T650" s="11"/>
      <c r="U650" s="11"/>
    </row>
    <row r="651" spans="2:21" s="2" customFormat="1" x14ac:dyDescent="0.2">
      <c r="B651" s="11"/>
      <c r="C651" s="11"/>
      <c r="D651" s="11"/>
      <c r="E651" s="11"/>
      <c r="F651" s="11"/>
      <c r="H651" s="4"/>
      <c r="I651" s="4"/>
      <c r="J651" s="4"/>
      <c r="K651" s="4"/>
      <c r="L651" s="4"/>
      <c r="M651" s="4"/>
      <c r="N651" s="4"/>
      <c r="O651" s="5"/>
      <c r="P651" s="4"/>
      <c r="Q651" s="4"/>
      <c r="R651" s="4"/>
      <c r="S651" s="6"/>
      <c r="T651" s="11"/>
      <c r="U651" s="11"/>
    </row>
    <row r="652" spans="2:21" s="2" customFormat="1" x14ac:dyDescent="0.2">
      <c r="B652" s="11"/>
      <c r="C652" s="11"/>
      <c r="D652" s="11"/>
      <c r="E652" s="11"/>
      <c r="F652" s="11"/>
      <c r="H652" s="4"/>
      <c r="I652" s="4"/>
      <c r="J652" s="4"/>
      <c r="K652" s="4"/>
      <c r="L652" s="4"/>
      <c r="M652" s="4"/>
      <c r="N652" s="4"/>
      <c r="O652" s="5"/>
      <c r="P652" s="4"/>
      <c r="Q652" s="4"/>
      <c r="R652" s="4"/>
      <c r="S652" s="6"/>
      <c r="T652" s="11"/>
      <c r="U652" s="11"/>
    </row>
    <row r="653" spans="2:21" s="2" customFormat="1" x14ac:dyDescent="0.2">
      <c r="B653" s="11"/>
      <c r="C653" s="11"/>
      <c r="D653" s="11"/>
      <c r="E653" s="11"/>
      <c r="F653" s="11"/>
      <c r="H653" s="4"/>
      <c r="I653" s="4"/>
      <c r="J653" s="4"/>
      <c r="K653" s="4"/>
      <c r="L653" s="4"/>
      <c r="M653" s="4"/>
      <c r="N653" s="4"/>
      <c r="O653" s="5"/>
      <c r="P653" s="4"/>
      <c r="Q653" s="4"/>
      <c r="R653" s="4"/>
      <c r="S653" s="6"/>
      <c r="T653" s="11"/>
      <c r="U653" s="11"/>
    </row>
    <row r="654" spans="2:21" s="2" customFormat="1" x14ac:dyDescent="0.2">
      <c r="B654" s="11"/>
      <c r="C654" s="11"/>
      <c r="D654" s="11"/>
      <c r="E654" s="11"/>
      <c r="F654" s="11"/>
      <c r="H654" s="4"/>
      <c r="I654" s="4"/>
      <c r="J654" s="4"/>
      <c r="K654" s="4"/>
      <c r="L654" s="4"/>
      <c r="M654" s="4"/>
      <c r="N654" s="4"/>
      <c r="O654" s="5"/>
      <c r="P654" s="4"/>
      <c r="Q654" s="4"/>
      <c r="R654" s="4"/>
      <c r="S654" s="6"/>
      <c r="T654" s="11"/>
      <c r="U654" s="11"/>
    </row>
    <row r="655" spans="2:21" s="2" customFormat="1" x14ac:dyDescent="0.2">
      <c r="B655" s="11"/>
      <c r="C655" s="11"/>
      <c r="D655" s="11"/>
      <c r="E655" s="11"/>
      <c r="F655" s="11"/>
      <c r="H655" s="4"/>
      <c r="I655" s="4"/>
      <c r="J655" s="4"/>
      <c r="K655" s="4"/>
      <c r="L655" s="4"/>
      <c r="M655" s="4"/>
      <c r="N655" s="4"/>
      <c r="O655" s="5"/>
      <c r="P655" s="4"/>
      <c r="Q655" s="4"/>
      <c r="R655" s="4"/>
      <c r="S655" s="6"/>
      <c r="T655" s="11"/>
      <c r="U655" s="11"/>
    </row>
    <row r="656" spans="2:21" s="2" customFormat="1" x14ac:dyDescent="0.2">
      <c r="B656" s="11"/>
      <c r="C656" s="11"/>
      <c r="D656" s="11"/>
      <c r="E656" s="11"/>
      <c r="F656" s="11"/>
      <c r="H656" s="4"/>
      <c r="I656" s="4"/>
      <c r="J656" s="4"/>
      <c r="K656" s="4"/>
      <c r="L656" s="4"/>
      <c r="M656" s="4"/>
      <c r="N656" s="4"/>
      <c r="O656" s="5"/>
      <c r="P656" s="4"/>
      <c r="Q656" s="4"/>
      <c r="R656" s="4"/>
      <c r="S656" s="6"/>
      <c r="T656" s="11"/>
      <c r="U656" s="11"/>
    </row>
    <row r="657" spans="2:21" s="2" customFormat="1" x14ac:dyDescent="0.2">
      <c r="B657" s="11"/>
      <c r="C657" s="11"/>
      <c r="D657" s="11"/>
      <c r="E657" s="11"/>
      <c r="F657" s="11"/>
      <c r="H657" s="4"/>
      <c r="I657" s="4"/>
      <c r="J657" s="4"/>
      <c r="K657" s="4"/>
      <c r="L657" s="4"/>
      <c r="M657" s="4"/>
      <c r="N657" s="4"/>
      <c r="O657" s="5"/>
      <c r="P657" s="4"/>
      <c r="Q657" s="4"/>
      <c r="R657" s="4"/>
      <c r="S657" s="6"/>
      <c r="T657" s="11"/>
      <c r="U657" s="11"/>
    </row>
    <row r="658" spans="2:21" s="2" customFormat="1" x14ac:dyDescent="0.2">
      <c r="B658" s="11"/>
      <c r="C658" s="11"/>
      <c r="D658" s="11"/>
      <c r="E658" s="11"/>
      <c r="F658" s="11"/>
      <c r="H658" s="4"/>
      <c r="I658" s="4"/>
      <c r="J658" s="4"/>
      <c r="K658" s="4"/>
      <c r="L658" s="4"/>
      <c r="M658" s="4"/>
      <c r="N658" s="4"/>
      <c r="O658" s="5"/>
      <c r="P658" s="4"/>
      <c r="Q658" s="4"/>
      <c r="R658" s="4"/>
      <c r="S658" s="6"/>
      <c r="T658" s="11"/>
      <c r="U658" s="11"/>
    </row>
    <row r="659" spans="2:21" s="2" customFormat="1" x14ac:dyDescent="0.2">
      <c r="B659" s="11"/>
      <c r="C659" s="11"/>
      <c r="D659" s="11"/>
      <c r="E659" s="11"/>
      <c r="F659" s="11"/>
      <c r="H659" s="4"/>
      <c r="I659" s="4"/>
      <c r="J659" s="4"/>
      <c r="K659" s="4"/>
      <c r="L659" s="4"/>
      <c r="M659" s="4"/>
      <c r="N659" s="4"/>
      <c r="O659" s="5"/>
      <c r="P659" s="4"/>
      <c r="Q659" s="4"/>
      <c r="R659" s="4"/>
      <c r="S659" s="6"/>
      <c r="T659" s="11"/>
      <c r="U659" s="11"/>
    </row>
    <row r="660" spans="2:21" s="2" customFormat="1" x14ac:dyDescent="0.2">
      <c r="B660" s="11"/>
      <c r="C660" s="11"/>
      <c r="D660" s="11"/>
      <c r="E660" s="11"/>
      <c r="F660" s="11"/>
      <c r="H660" s="4"/>
      <c r="I660" s="4"/>
      <c r="J660" s="4"/>
      <c r="K660" s="4"/>
      <c r="L660" s="4"/>
      <c r="M660" s="4"/>
      <c r="N660" s="4"/>
      <c r="O660" s="5"/>
      <c r="P660" s="4"/>
      <c r="Q660" s="4"/>
      <c r="R660" s="4"/>
      <c r="S660" s="6"/>
      <c r="T660" s="11"/>
      <c r="U660" s="11"/>
    </row>
    <row r="661" spans="2:21" s="2" customFormat="1" x14ac:dyDescent="0.2">
      <c r="B661" s="11"/>
      <c r="C661" s="11"/>
      <c r="D661" s="11"/>
      <c r="E661" s="11"/>
      <c r="F661" s="11"/>
      <c r="H661" s="4"/>
      <c r="I661" s="4"/>
      <c r="J661" s="4"/>
      <c r="K661" s="4"/>
      <c r="L661" s="4"/>
      <c r="M661" s="4"/>
      <c r="N661" s="4"/>
      <c r="O661" s="5"/>
      <c r="P661" s="4"/>
      <c r="Q661" s="4"/>
      <c r="R661" s="4"/>
      <c r="S661" s="6"/>
      <c r="T661" s="11"/>
      <c r="U661" s="11"/>
    </row>
    <row r="662" spans="2:21" s="2" customFormat="1" x14ac:dyDescent="0.2">
      <c r="B662" s="11"/>
      <c r="C662" s="11"/>
      <c r="D662" s="11"/>
      <c r="E662" s="11"/>
      <c r="F662" s="11"/>
      <c r="H662" s="4"/>
      <c r="I662" s="4"/>
      <c r="J662" s="4"/>
      <c r="K662" s="4"/>
      <c r="L662" s="4"/>
      <c r="M662" s="4"/>
      <c r="N662" s="4"/>
      <c r="O662" s="5"/>
      <c r="P662" s="4"/>
      <c r="Q662" s="4"/>
      <c r="R662" s="4"/>
      <c r="S662" s="6"/>
      <c r="T662" s="11"/>
      <c r="U662" s="11"/>
    </row>
    <row r="663" spans="2:21" s="2" customFormat="1" x14ac:dyDescent="0.2">
      <c r="B663" s="11"/>
      <c r="C663" s="11"/>
      <c r="D663" s="11"/>
      <c r="E663" s="11"/>
      <c r="F663" s="11"/>
      <c r="H663" s="4"/>
      <c r="I663" s="4"/>
      <c r="J663" s="4"/>
      <c r="K663" s="4"/>
      <c r="L663" s="4"/>
      <c r="M663" s="4"/>
      <c r="N663" s="4"/>
      <c r="O663" s="5"/>
      <c r="P663" s="4"/>
      <c r="Q663" s="4"/>
      <c r="R663" s="4"/>
      <c r="S663" s="6"/>
      <c r="T663" s="11"/>
      <c r="U663" s="11"/>
    </row>
    <row r="664" spans="2:21" s="2" customFormat="1" x14ac:dyDescent="0.2">
      <c r="B664" s="11"/>
      <c r="C664" s="11"/>
      <c r="D664" s="11"/>
      <c r="E664" s="11"/>
      <c r="F664" s="11"/>
      <c r="H664" s="4"/>
      <c r="I664" s="4"/>
      <c r="J664" s="4"/>
      <c r="K664" s="4"/>
      <c r="L664" s="4"/>
      <c r="M664" s="4"/>
      <c r="N664" s="4"/>
      <c r="O664" s="5"/>
      <c r="P664" s="4"/>
      <c r="Q664" s="4"/>
      <c r="R664" s="4"/>
      <c r="S664" s="6"/>
      <c r="T664" s="11"/>
      <c r="U664" s="11"/>
    </row>
    <row r="665" spans="2:21" s="2" customFormat="1" x14ac:dyDescent="0.2">
      <c r="B665" s="11"/>
      <c r="C665" s="11"/>
      <c r="D665" s="11"/>
      <c r="E665" s="11"/>
      <c r="F665" s="11"/>
      <c r="H665" s="4"/>
      <c r="I665" s="4"/>
      <c r="J665" s="4"/>
      <c r="K665" s="4"/>
      <c r="L665" s="4"/>
      <c r="M665" s="4"/>
      <c r="N665" s="4"/>
      <c r="O665" s="5"/>
      <c r="P665" s="4"/>
      <c r="Q665" s="4"/>
      <c r="R665" s="4"/>
      <c r="S665" s="6"/>
      <c r="T665" s="11"/>
      <c r="U665" s="11"/>
    </row>
    <row r="666" spans="2:21" s="2" customFormat="1" x14ac:dyDescent="0.2">
      <c r="B666" s="11"/>
      <c r="C666" s="11"/>
      <c r="D666" s="11"/>
      <c r="E666" s="11"/>
      <c r="F666" s="11"/>
      <c r="H666" s="4"/>
      <c r="I666" s="4"/>
      <c r="J666" s="4"/>
      <c r="K666" s="4"/>
      <c r="L666" s="4"/>
      <c r="M666" s="4"/>
      <c r="N666" s="4"/>
      <c r="O666" s="5"/>
      <c r="P666" s="4"/>
      <c r="Q666" s="4"/>
      <c r="R666" s="4"/>
      <c r="S666" s="6"/>
      <c r="T666" s="11"/>
      <c r="U666" s="11"/>
    </row>
    <row r="667" spans="2:21" s="2" customFormat="1" x14ac:dyDescent="0.2">
      <c r="B667" s="11"/>
      <c r="C667" s="11"/>
      <c r="D667" s="11"/>
      <c r="E667" s="11"/>
      <c r="F667" s="11"/>
      <c r="H667" s="4"/>
      <c r="I667" s="4"/>
      <c r="J667" s="4"/>
      <c r="K667" s="4"/>
      <c r="L667" s="4"/>
      <c r="M667" s="4"/>
      <c r="N667" s="4"/>
      <c r="O667" s="5"/>
      <c r="P667" s="4"/>
      <c r="Q667" s="4"/>
      <c r="R667" s="4"/>
      <c r="S667" s="6"/>
      <c r="T667" s="11"/>
      <c r="U667" s="11"/>
    </row>
    <row r="668" spans="2:21" s="2" customFormat="1" x14ac:dyDescent="0.2">
      <c r="B668" s="11"/>
      <c r="C668" s="11"/>
      <c r="D668" s="11"/>
      <c r="E668" s="11"/>
      <c r="F668" s="11"/>
      <c r="H668" s="4"/>
      <c r="I668" s="4"/>
      <c r="J668" s="4"/>
      <c r="K668" s="4"/>
      <c r="L668" s="4"/>
      <c r="M668" s="4"/>
      <c r="N668" s="4"/>
      <c r="O668" s="5"/>
      <c r="P668" s="4"/>
      <c r="Q668" s="4"/>
      <c r="R668" s="4"/>
      <c r="S668" s="6"/>
      <c r="T668" s="11"/>
      <c r="U668" s="11"/>
    </row>
    <row r="669" spans="2:21" s="2" customFormat="1" x14ac:dyDescent="0.2">
      <c r="B669" s="11"/>
      <c r="C669" s="11"/>
      <c r="D669" s="11"/>
      <c r="E669" s="11"/>
      <c r="F669" s="11"/>
      <c r="H669" s="4"/>
      <c r="I669" s="4"/>
      <c r="J669" s="4"/>
      <c r="K669" s="4"/>
      <c r="L669" s="4"/>
      <c r="M669" s="4"/>
      <c r="N669" s="4"/>
      <c r="O669" s="5"/>
      <c r="P669" s="4"/>
      <c r="Q669" s="4"/>
      <c r="R669" s="4"/>
      <c r="S669" s="6"/>
      <c r="T669" s="11"/>
      <c r="U669" s="11"/>
    </row>
    <row r="670" spans="2:21" s="2" customFormat="1" x14ac:dyDescent="0.2">
      <c r="B670" s="11"/>
      <c r="C670" s="11"/>
      <c r="D670" s="11"/>
      <c r="E670" s="11"/>
      <c r="F670" s="11"/>
      <c r="H670" s="4"/>
      <c r="I670" s="4"/>
      <c r="J670" s="4"/>
      <c r="K670" s="4"/>
      <c r="L670" s="4"/>
      <c r="M670" s="4"/>
      <c r="N670" s="4"/>
      <c r="O670" s="5"/>
      <c r="P670" s="4"/>
      <c r="Q670" s="4"/>
      <c r="R670" s="4"/>
      <c r="S670" s="6"/>
      <c r="T670" s="11"/>
      <c r="U670" s="11"/>
    </row>
    <row r="671" spans="2:21" s="2" customFormat="1" x14ac:dyDescent="0.2">
      <c r="B671" s="11"/>
      <c r="C671" s="11"/>
      <c r="D671" s="11"/>
      <c r="E671" s="11"/>
      <c r="F671" s="11"/>
      <c r="H671" s="4"/>
      <c r="I671" s="4"/>
      <c r="J671" s="4"/>
      <c r="K671" s="4"/>
      <c r="L671" s="4"/>
      <c r="M671" s="4"/>
      <c r="N671" s="4"/>
      <c r="O671" s="5"/>
      <c r="P671" s="4"/>
      <c r="Q671" s="4"/>
      <c r="R671" s="4"/>
      <c r="S671" s="6"/>
      <c r="T671" s="11"/>
      <c r="U671" s="11"/>
    </row>
    <row r="672" spans="2:21" s="2" customFormat="1" x14ac:dyDescent="0.2">
      <c r="B672" s="11"/>
      <c r="C672" s="11"/>
      <c r="D672" s="11"/>
      <c r="E672" s="11"/>
      <c r="F672" s="11"/>
      <c r="H672" s="4"/>
      <c r="I672" s="4"/>
      <c r="J672" s="4"/>
      <c r="K672" s="4"/>
      <c r="L672" s="4"/>
      <c r="M672" s="4"/>
      <c r="N672" s="4"/>
      <c r="O672" s="5"/>
      <c r="P672" s="4"/>
      <c r="Q672" s="4"/>
      <c r="R672" s="4"/>
      <c r="S672" s="6"/>
      <c r="T672" s="11"/>
      <c r="U672" s="11"/>
    </row>
    <row r="673" spans="2:21" s="2" customFormat="1" x14ac:dyDescent="0.2">
      <c r="B673" s="11"/>
      <c r="C673" s="11"/>
      <c r="D673" s="11"/>
      <c r="E673" s="11"/>
      <c r="F673" s="11"/>
      <c r="H673" s="4"/>
      <c r="I673" s="4"/>
      <c r="J673" s="4"/>
      <c r="K673" s="4"/>
      <c r="L673" s="4"/>
      <c r="M673" s="4"/>
      <c r="N673" s="4"/>
      <c r="O673" s="5"/>
      <c r="P673" s="4"/>
      <c r="Q673" s="4"/>
      <c r="R673" s="4"/>
      <c r="S673" s="6"/>
      <c r="T673" s="11"/>
      <c r="U673" s="11"/>
    </row>
    <row r="674" spans="2:21" s="2" customFormat="1" x14ac:dyDescent="0.2">
      <c r="B674" s="11"/>
      <c r="C674" s="11"/>
      <c r="D674" s="11"/>
      <c r="E674" s="11"/>
      <c r="F674" s="11"/>
      <c r="H674" s="4"/>
      <c r="I674" s="4"/>
      <c r="J674" s="4"/>
      <c r="K674" s="4"/>
      <c r="L674" s="4"/>
      <c r="M674" s="4"/>
      <c r="N674" s="4"/>
      <c r="O674" s="5"/>
      <c r="P674" s="4"/>
      <c r="Q674" s="4"/>
      <c r="R674" s="4"/>
      <c r="S674" s="6"/>
      <c r="T674" s="11"/>
      <c r="U674" s="11"/>
    </row>
    <row r="675" spans="2:21" s="2" customFormat="1" x14ac:dyDescent="0.2">
      <c r="B675" s="11"/>
      <c r="C675" s="11"/>
      <c r="D675" s="11"/>
      <c r="E675" s="11"/>
      <c r="F675" s="11"/>
      <c r="H675" s="4"/>
      <c r="I675" s="4"/>
      <c r="J675" s="4"/>
      <c r="K675" s="4"/>
      <c r="L675" s="4"/>
      <c r="M675" s="4"/>
      <c r="N675" s="4"/>
      <c r="O675" s="5"/>
      <c r="P675" s="4"/>
      <c r="Q675" s="4"/>
      <c r="R675" s="4"/>
      <c r="S675" s="6"/>
      <c r="T675" s="11"/>
      <c r="U675" s="11"/>
    </row>
    <row r="676" spans="2:21" s="2" customFormat="1" x14ac:dyDescent="0.2">
      <c r="B676" s="11"/>
      <c r="C676" s="11"/>
      <c r="D676" s="11"/>
      <c r="E676" s="11"/>
      <c r="F676" s="11"/>
      <c r="H676" s="4"/>
      <c r="I676" s="4"/>
      <c r="J676" s="4"/>
      <c r="K676" s="4"/>
      <c r="L676" s="4"/>
      <c r="M676" s="4"/>
      <c r="N676" s="4"/>
      <c r="O676" s="5"/>
      <c r="P676" s="4"/>
      <c r="Q676" s="4"/>
      <c r="R676" s="4"/>
      <c r="S676" s="6"/>
      <c r="T676" s="11"/>
      <c r="U676" s="11"/>
    </row>
    <row r="677" spans="2:21" s="2" customFormat="1" x14ac:dyDescent="0.2">
      <c r="B677" s="11"/>
      <c r="C677" s="11"/>
      <c r="D677" s="11"/>
      <c r="E677" s="11"/>
      <c r="F677" s="11"/>
      <c r="H677" s="4"/>
      <c r="I677" s="4"/>
      <c r="J677" s="4"/>
      <c r="K677" s="4"/>
      <c r="L677" s="4"/>
      <c r="M677" s="4"/>
      <c r="N677" s="4"/>
      <c r="O677" s="5"/>
      <c r="P677" s="4"/>
      <c r="Q677" s="4"/>
      <c r="R677" s="4"/>
      <c r="S677" s="6"/>
      <c r="T677" s="11"/>
      <c r="U677" s="11"/>
    </row>
    <row r="678" spans="2:21" s="2" customFormat="1" x14ac:dyDescent="0.2">
      <c r="B678" s="11"/>
      <c r="C678" s="11"/>
      <c r="D678" s="11"/>
      <c r="E678" s="11"/>
      <c r="F678" s="11"/>
      <c r="H678" s="4"/>
      <c r="I678" s="4"/>
      <c r="J678" s="4"/>
      <c r="K678" s="4"/>
      <c r="L678" s="4"/>
      <c r="M678" s="4"/>
      <c r="N678" s="4"/>
      <c r="O678" s="5"/>
      <c r="P678" s="4"/>
      <c r="Q678" s="4"/>
      <c r="R678" s="4"/>
      <c r="S678" s="6"/>
      <c r="T678" s="11"/>
      <c r="U678" s="11"/>
    </row>
    <row r="679" spans="2:21" s="2" customFormat="1" x14ac:dyDescent="0.2">
      <c r="B679" s="11"/>
      <c r="C679" s="11"/>
      <c r="D679" s="11"/>
      <c r="E679" s="11"/>
      <c r="F679" s="11"/>
      <c r="H679" s="4"/>
      <c r="I679" s="4"/>
      <c r="J679" s="4"/>
      <c r="K679" s="4"/>
      <c r="L679" s="4"/>
      <c r="M679" s="4"/>
      <c r="N679" s="4"/>
      <c r="O679" s="5"/>
      <c r="P679" s="4"/>
      <c r="Q679" s="4"/>
      <c r="R679" s="4"/>
      <c r="S679" s="6"/>
      <c r="T679" s="11"/>
      <c r="U679" s="11"/>
    </row>
    <row r="680" spans="2:21" s="2" customFormat="1" x14ac:dyDescent="0.2">
      <c r="B680" s="11"/>
      <c r="C680" s="11"/>
      <c r="D680" s="11"/>
      <c r="E680" s="11"/>
      <c r="F680" s="11"/>
      <c r="H680" s="4"/>
      <c r="I680" s="4"/>
      <c r="J680" s="4"/>
      <c r="K680" s="4"/>
      <c r="L680" s="4"/>
      <c r="M680" s="4"/>
      <c r="N680" s="4"/>
      <c r="O680" s="5"/>
      <c r="P680" s="4"/>
      <c r="Q680" s="4"/>
      <c r="R680" s="4"/>
      <c r="S680" s="6"/>
      <c r="T680" s="11"/>
      <c r="U680" s="11"/>
    </row>
    <row r="681" spans="2:21" s="2" customFormat="1" x14ac:dyDescent="0.2">
      <c r="B681" s="11"/>
      <c r="C681" s="11"/>
      <c r="D681" s="11"/>
      <c r="E681" s="11"/>
      <c r="F681" s="11"/>
      <c r="H681" s="4"/>
      <c r="I681" s="4"/>
      <c r="J681" s="4"/>
      <c r="K681" s="4"/>
      <c r="L681" s="4"/>
      <c r="M681" s="4"/>
      <c r="N681" s="4"/>
      <c r="O681" s="5"/>
      <c r="P681" s="4"/>
      <c r="Q681" s="4"/>
      <c r="R681" s="4"/>
      <c r="S681" s="6"/>
      <c r="T681" s="11"/>
      <c r="U681" s="11"/>
    </row>
    <row r="682" spans="2:21" s="2" customFormat="1" x14ac:dyDescent="0.2">
      <c r="B682" s="11"/>
      <c r="C682" s="11"/>
      <c r="D682" s="11"/>
      <c r="E682" s="11"/>
      <c r="F682" s="11"/>
      <c r="H682" s="4"/>
      <c r="I682" s="4"/>
      <c r="J682" s="4"/>
      <c r="K682" s="4"/>
      <c r="L682" s="4"/>
      <c r="M682" s="4"/>
      <c r="N682" s="4"/>
      <c r="O682" s="5"/>
      <c r="P682" s="4"/>
      <c r="Q682" s="4"/>
      <c r="R682" s="4"/>
      <c r="S682" s="6"/>
      <c r="T682" s="11"/>
      <c r="U682" s="11"/>
    </row>
    <row r="683" spans="2:21" s="2" customFormat="1" x14ac:dyDescent="0.2">
      <c r="B683" s="11"/>
      <c r="C683" s="11"/>
      <c r="D683" s="11"/>
      <c r="E683" s="11"/>
      <c r="F683" s="11"/>
      <c r="H683" s="4"/>
      <c r="I683" s="4"/>
      <c r="J683" s="4"/>
      <c r="K683" s="4"/>
      <c r="L683" s="4"/>
      <c r="M683" s="4"/>
      <c r="N683" s="4"/>
      <c r="O683" s="5"/>
      <c r="P683" s="4"/>
      <c r="Q683" s="4"/>
      <c r="R683" s="4"/>
      <c r="S683" s="6"/>
      <c r="T683" s="11"/>
      <c r="U683" s="11"/>
    </row>
    <row r="684" spans="2:21" s="2" customFormat="1" x14ac:dyDescent="0.2">
      <c r="B684" s="11"/>
      <c r="C684" s="11"/>
      <c r="D684" s="11"/>
      <c r="E684" s="11"/>
      <c r="F684" s="11"/>
      <c r="H684" s="4"/>
      <c r="I684" s="4"/>
      <c r="J684" s="4"/>
      <c r="K684" s="4"/>
      <c r="L684" s="4"/>
      <c r="M684" s="4"/>
      <c r="N684" s="4"/>
      <c r="O684" s="5"/>
      <c r="P684" s="4"/>
      <c r="Q684" s="4"/>
      <c r="R684" s="4"/>
      <c r="S684" s="6"/>
      <c r="T684" s="11"/>
      <c r="U684" s="11"/>
    </row>
    <row r="685" spans="2:21" s="2" customFormat="1" x14ac:dyDescent="0.2">
      <c r="B685" s="11"/>
      <c r="C685" s="11"/>
      <c r="D685" s="11"/>
      <c r="E685" s="11"/>
      <c r="F685" s="11"/>
      <c r="H685" s="4"/>
      <c r="I685" s="4"/>
      <c r="J685" s="4"/>
      <c r="K685" s="4"/>
      <c r="L685" s="4"/>
      <c r="M685" s="4"/>
      <c r="N685" s="4"/>
      <c r="O685" s="5"/>
      <c r="P685" s="4"/>
      <c r="Q685" s="4"/>
      <c r="R685" s="4"/>
      <c r="S685" s="6"/>
      <c r="T685" s="11"/>
      <c r="U685" s="11"/>
    </row>
    <row r="686" spans="2:21" s="2" customFormat="1" x14ac:dyDescent="0.2">
      <c r="B686" s="11"/>
      <c r="C686" s="11"/>
      <c r="D686" s="11"/>
      <c r="E686" s="11"/>
      <c r="F686" s="11"/>
      <c r="H686" s="4"/>
      <c r="I686" s="4"/>
      <c r="J686" s="4"/>
      <c r="K686" s="4"/>
      <c r="L686" s="4"/>
      <c r="M686" s="4"/>
      <c r="N686" s="4"/>
      <c r="O686" s="5"/>
      <c r="P686" s="4"/>
      <c r="Q686" s="4"/>
      <c r="R686" s="4"/>
      <c r="S686" s="6"/>
      <c r="T686" s="11"/>
      <c r="U686" s="11"/>
    </row>
    <row r="687" spans="2:21" s="2" customFormat="1" x14ac:dyDescent="0.2">
      <c r="B687" s="11"/>
      <c r="C687" s="11"/>
      <c r="D687" s="11"/>
      <c r="E687" s="11"/>
      <c r="F687" s="11"/>
      <c r="H687" s="4"/>
      <c r="I687" s="4"/>
      <c r="J687" s="4"/>
      <c r="K687" s="4"/>
      <c r="L687" s="4"/>
      <c r="M687" s="4"/>
      <c r="N687" s="4"/>
      <c r="O687" s="5"/>
      <c r="P687" s="4"/>
      <c r="Q687" s="4"/>
      <c r="R687" s="4"/>
      <c r="S687" s="6"/>
      <c r="T687" s="11"/>
      <c r="U687" s="11"/>
    </row>
    <row r="688" spans="2:21" s="2" customFormat="1" x14ac:dyDescent="0.2">
      <c r="B688" s="11"/>
      <c r="C688" s="11"/>
      <c r="D688" s="11"/>
      <c r="E688" s="11"/>
      <c r="F688" s="11"/>
      <c r="H688" s="4"/>
      <c r="I688" s="4"/>
      <c r="J688" s="4"/>
      <c r="K688" s="4"/>
      <c r="L688" s="4"/>
      <c r="M688" s="4"/>
      <c r="N688" s="4"/>
      <c r="O688" s="5"/>
      <c r="P688" s="4"/>
      <c r="Q688" s="4"/>
      <c r="R688" s="4"/>
      <c r="S688" s="6"/>
      <c r="T688" s="11"/>
      <c r="U688" s="11"/>
    </row>
    <row r="689" spans="2:21" s="2" customFormat="1" x14ac:dyDescent="0.2">
      <c r="B689" s="11"/>
      <c r="C689" s="11"/>
      <c r="D689" s="11"/>
      <c r="E689" s="11"/>
      <c r="F689" s="11"/>
      <c r="H689" s="4"/>
      <c r="I689" s="4"/>
      <c r="J689" s="4"/>
      <c r="K689" s="4"/>
      <c r="L689" s="4"/>
      <c r="M689" s="4"/>
      <c r="N689" s="4"/>
      <c r="O689" s="5"/>
      <c r="P689" s="4"/>
      <c r="Q689" s="4"/>
      <c r="R689" s="4"/>
      <c r="S689" s="6"/>
      <c r="T689" s="11"/>
      <c r="U689" s="11"/>
    </row>
    <row r="690" spans="2:21" s="2" customFormat="1" x14ac:dyDescent="0.2">
      <c r="B690" s="11"/>
      <c r="C690" s="11"/>
      <c r="D690" s="11"/>
      <c r="E690" s="11"/>
      <c r="F690" s="11"/>
      <c r="H690" s="4"/>
      <c r="I690" s="4"/>
      <c r="J690" s="4"/>
      <c r="K690" s="4"/>
      <c r="L690" s="4"/>
      <c r="M690" s="4"/>
      <c r="N690" s="4"/>
      <c r="O690" s="5"/>
      <c r="P690" s="4"/>
      <c r="Q690" s="4"/>
      <c r="R690" s="4"/>
      <c r="S690" s="6"/>
      <c r="T690" s="11"/>
      <c r="U690" s="11"/>
    </row>
    <row r="691" spans="2:21" s="2" customFormat="1" x14ac:dyDescent="0.2">
      <c r="B691" s="11"/>
      <c r="C691" s="11"/>
      <c r="D691" s="11"/>
      <c r="E691" s="11"/>
      <c r="F691" s="11"/>
      <c r="H691" s="4"/>
      <c r="I691" s="4"/>
      <c r="J691" s="4"/>
      <c r="K691" s="4"/>
      <c r="L691" s="4"/>
      <c r="M691" s="4"/>
      <c r="N691" s="4"/>
      <c r="O691" s="5"/>
      <c r="P691" s="4"/>
      <c r="Q691" s="4"/>
      <c r="R691" s="4"/>
      <c r="S691" s="6"/>
      <c r="T691" s="11"/>
      <c r="U691" s="11"/>
    </row>
    <row r="692" spans="2:21" s="2" customFormat="1" x14ac:dyDescent="0.2">
      <c r="B692" s="11"/>
      <c r="C692" s="11"/>
      <c r="D692" s="11"/>
      <c r="E692" s="11"/>
      <c r="F692" s="11"/>
      <c r="H692" s="4"/>
      <c r="I692" s="4"/>
      <c r="J692" s="4"/>
      <c r="K692" s="4"/>
      <c r="L692" s="4"/>
      <c r="M692" s="4"/>
      <c r="N692" s="4"/>
      <c r="O692" s="5"/>
      <c r="P692" s="4"/>
      <c r="Q692" s="4"/>
      <c r="R692" s="4"/>
      <c r="S692" s="6"/>
      <c r="T692" s="11"/>
      <c r="U692" s="11"/>
    </row>
    <row r="693" spans="2:21" s="2" customFormat="1" x14ac:dyDescent="0.2">
      <c r="B693" s="11"/>
      <c r="C693" s="11"/>
      <c r="D693" s="11"/>
      <c r="E693" s="11"/>
      <c r="F693" s="11"/>
      <c r="H693" s="4"/>
      <c r="I693" s="4"/>
      <c r="J693" s="4"/>
      <c r="K693" s="4"/>
      <c r="L693" s="4"/>
      <c r="M693" s="4"/>
      <c r="N693" s="4"/>
      <c r="O693" s="5"/>
      <c r="P693" s="4"/>
      <c r="Q693" s="4"/>
      <c r="R693" s="4"/>
      <c r="S693" s="6"/>
      <c r="T693" s="11"/>
      <c r="U693" s="11"/>
    </row>
    <row r="694" spans="2:21" s="2" customFormat="1" x14ac:dyDescent="0.2">
      <c r="B694" s="11"/>
      <c r="C694" s="11"/>
      <c r="D694" s="11"/>
      <c r="E694" s="11"/>
      <c r="F694" s="11"/>
      <c r="H694" s="4"/>
      <c r="I694" s="4"/>
      <c r="J694" s="4"/>
      <c r="K694" s="4"/>
      <c r="L694" s="4"/>
      <c r="M694" s="4"/>
      <c r="N694" s="4"/>
      <c r="O694" s="5"/>
      <c r="P694" s="4"/>
      <c r="Q694" s="4"/>
      <c r="R694" s="4"/>
      <c r="S694" s="6"/>
      <c r="T694" s="11"/>
      <c r="U694" s="11"/>
    </row>
    <row r="695" spans="2:21" s="2" customFormat="1" x14ac:dyDescent="0.2">
      <c r="B695" s="11"/>
      <c r="C695" s="11"/>
      <c r="D695" s="11"/>
      <c r="E695" s="11"/>
      <c r="F695" s="11"/>
      <c r="H695" s="4"/>
      <c r="I695" s="4"/>
      <c r="J695" s="4"/>
      <c r="K695" s="4"/>
      <c r="L695" s="4"/>
      <c r="M695" s="4"/>
      <c r="N695" s="4"/>
      <c r="O695" s="5"/>
      <c r="P695" s="4"/>
      <c r="Q695" s="4"/>
      <c r="R695" s="4"/>
      <c r="S695" s="6"/>
      <c r="T695" s="11"/>
      <c r="U695" s="11"/>
    </row>
    <row r="696" spans="2:21" s="2" customFormat="1" x14ac:dyDescent="0.2">
      <c r="B696" s="11"/>
      <c r="C696" s="11"/>
      <c r="D696" s="11"/>
      <c r="E696" s="11"/>
      <c r="F696" s="11"/>
      <c r="H696" s="4"/>
      <c r="I696" s="4"/>
      <c r="J696" s="4"/>
      <c r="K696" s="4"/>
      <c r="L696" s="4"/>
      <c r="M696" s="4"/>
      <c r="N696" s="4"/>
      <c r="O696" s="5"/>
      <c r="P696" s="4"/>
      <c r="Q696" s="4"/>
      <c r="R696" s="4"/>
      <c r="S696" s="6"/>
      <c r="T696" s="11"/>
      <c r="U696" s="11"/>
    </row>
    <row r="697" spans="2:21" s="2" customFormat="1" x14ac:dyDescent="0.2">
      <c r="B697" s="11"/>
      <c r="C697" s="11"/>
      <c r="D697" s="11"/>
      <c r="E697" s="11"/>
      <c r="F697" s="11"/>
      <c r="H697" s="4"/>
      <c r="I697" s="4"/>
      <c r="J697" s="4"/>
      <c r="K697" s="4"/>
      <c r="L697" s="4"/>
      <c r="M697" s="4"/>
      <c r="N697" s="4"/>
      <c r="O697" s="5"/>
      <c r="P697" s="4"/>
      <c r="Q697" s="4"/>
      <c r="R697" s="4"/>
      <c r="S697" s="6"/>
      <c r="T697" s="11"/>
      <c r="U697" s="11"/>
    </row>
    <row r="698" spans="2:21" s="2" customFormat="1" x14ac:dyDescent="0.2">
      <c r="B698" s="11"/>
      <c r="C698" s="11"/>
      <c r="D698" s="11"/>
      <c r="E698" s="11"/>
      <c r="F698" s="11"/>
      <c r="H698" s="4"/>
      <c r="I698" s="4"/>
      <c r="J698" s="4"/>
      <c r="K698" s="4"/>
      <c r="L698" s="4"/>
      <c r="M698" s="4"/>
      <c r="N698" s="4"/>
      <c r="O698" s="5"/>
      <c r="P698" s="4"/>
      <c r="Q698" s="4"/>
      <c r="R698" s="4"/>
      <c r="S698" s="6"/>
      <c r="T698" s="11"/>
      <c r="U698" s="11"/>
    </row>
    <row r="699" spans="2:21" s="2" customFormat="1" x14ac:dyDescent="0.2">
      <c r="B699" s="11"/>
      <c r="C699" s="11"/>
      <c r="D699" s="11"/>
      <c r="E699" s="11"/>
      <c r="F699" s="11"/>
      <c r="H699" s="4"/>
      <c r="I699" s="4"/>
      <c r="J699" s="4"/>
      <c r="K699" s="4"/>
      <c r="L699" s="4"/>
      <c r="M699" s="4"/>
      <c r="N699" s="4"/>
      <c r="O699" s="5"/>
      <c r="P699" s="4"/>
      <c r="Q699" s="4"/>
      <c r="R699" s="4"/>
      <c r="S699" s="6"/>
      <c r="T699" s="11"/>
      <c r="U699" s="11"/>
    </row>
    <row r="700" spans="2:21" s="2" customFormat="1" x14ac:dyDescent="0.2">
      <c r="B700" s="11"/>
      <c r="C700" s="11"/>
      <c r="D700" s="11"/>
      <c r="E700" s="11"/>
      <c r="F700" s="11"/>
      <c r="H700" s="4"/>
      <c r="I700" s="4"/>
      <c r="J700" s="4"/>
      <c r="K700" s="4"/>
      <c r="L700" s="4"/>
      <c r="M700" s="4"/>
      <c r="N700" s="4"/>
      <c r="O700" s="5"/>
      <c r="P700" s="4"/>
      <c r="Q700" s="4"/>
      <c r="R700" s="4"/>
      <c r="S700" s="6"/>
      <c r="T700" s="11"/>
      <c r="U700" s="11"/>
    </row>
    <row r="701" spans="2:21" s="2" customFormat="1" x14ac:dyDescent="0.2">
      <c r="B701" s="11"/>
      <c r="C701" s="11"/>
      <c r="D701" s="11"/>
      <c r="E701" s="11"/>
      <c r="F701" s="11"/>
      <c r="H701" s="4"/>
      <c r="I701" s="4"/>
      <c r="J701" s="4"/>
      <c r="K701" s="4"/>
      <c r="L701" s="4"/>
      <c r="M701" s="4"/>
      <c r="N701" s="4"/>
      <c r="O701" s="5"/>
      <c r="P701" s="4"/>
      <c r="Q701" s="4"/>
      <c r="R701" s="4"/>
      <c r="S701" s="6"/>
      <c r="T701" s="11"/>
      <c r="U701" s="11"/>
    </row>
    <row r="702" spans="2:21" s="2" customFormat="1" x14ac:dyDescent="0.2">
      <c r="B702" s="11"/>
      <c r="C702" s="11"/>
      <c r="D702" s="11"/>
      <c r="E702" s="11"/>
      <c r="F702" s="11"/>
      <c r="H702" s="4"/>
      <c r="I702" s="4"/>
      <c r="J702" s="4"/>
      <c r="K702" s="4"/>
      <c r="L702" s="4"/>
      <c r="M702" s="4"/>
      <c r="N702" s="4"/>
      <c r="O702" s="5"/>
      <c r="P702" s="4"/>
      <c r="Q702" s="4"/>
      <c r="R702" s="4"/>
      <c r="S702" s="6"/>
      <c r="T702" s="11"/>
      <c r="U702" s="11"/>
    </row>
    <row r="703" spans="2:21" s="2" customFormat="1" x14ac:dyDescent="0.2">
      <c r="B703" s="11"/>
      <c r="C703" s="11"/>
      <c r="D703" s="11"/>
      <c r="E703" s="11"/>
      <c r="F703" s="11"/>
      <c r="H703" s="4"/>
      <c r="I703" s="4"/>
      <c r="J703" s="4"/>
      <c r="K703" s="4"/>
      <c r="L703" s="4"/>
      <c r="M703" s="4"/>
      <c r="N703" s="4"/>
      <c r="O703" s="5"/>
      <c r="P703" s="4"/>
      <c r="Q703" s="4"/>
      <c r="R703" s="4"/>
      <c r="S703" s="6"/>
      <c r="T703" s="11"/>
      <c r="U703" s="11"/>
    </row>
    <row r="704" spans="2:21" s="2" customFormat="1" x14ac:dyDescent="0.2">
      <c r="B704" s="11"/>
      <c r="C704" s="11"/>
      <c r="D704" s="11"/>
      <c r="E704" s="11"/>
      <c r="F704" s="11"/>
      <c r="H704" s="4"/>
      <c r="I704" s="4"/>
      <c r="J704" s="4"/>
      <c r="K704" s="4"/>
      <c r="L704" s="4"/>
      <c r="M704" s="4"/>
      <c r="N704" s="4"/>
      <c r="O704" s="5"/>
      <c r="P704" s="4"/>
      <c r="Q704" s="4"/>
      <c r="R704" s="4"/>
      <c r="S704" s="6"/>
      <c r="T704" s="11"/>
      <c r="U704" s="11"/>
    </row>
    <row r="705" spans="2:21" s="2" customFormat="1" x14ac:dyDescent="0.2">
      <c r="B705" s="11"/>
      <c r="C705" s="11"/>
      <c r="D705" s="11"/>
      <c r="E705" s="11"/>
      <c r="F705" s="11"/>
      <c r="H705" s="4"/>
      <c r="I705" s="4"/>
      <c r="J705" s="4"/>
      <c r="K705" s="4"/>
      <c r="L705" s="4"/>
      <c r="M705" s="4"/>
      <c r="N705" s="4"/>
      <c r="O705" s="5"/>
      <c r="P705" s="4"/>
      <c r="Q705" s="4"/>
      <c r="R705" s="4"/>
      <c r="S705" s="6"/>
      <c r="T705" s="11"/>
      <c r="U705" s="11"/>
    </row>
    <row r="706" spans="2:21" s="2" customFormat="1" x14ac:dyDescent="0.2">
      <c r="B706" s="11"/>
      <c r="C706" s="11"/>
      <c r="D706" s="11"/>
      <c r="E706" s="11"/>
      <c r="F706" s="11"/>
      <c r="H706" s="4"/>
      <c r="I706" s="4"/>
      <c r="J706" s="4"/>
      <c r="K706" s="4"/>
      <c r="L706" s="4"/>
      <c r="M706" s="4"/>
      <c r="N706" s="4"/>
      <c r="O706" s="5"/>
      <c r="P706" s="4"/>
      <c r="Q706" s="4"/>
      <c r="R706" s="4"/>
      <c r="S706" s="6"/>
      <c r="T706" s="11"/>
      <c r="U706" s="11"/>
    </row>
    <row r="707" spans="2:21" s="2" customFormat="1" x14ac:dyDescent="0.2">
      <c r="B707" s="11"/>
      <c r="C707" s="11"/>
      <c r="D707" s="11"/>
      <c r="E707" s="11"/>
      <c r="F707" s="11"/>
      <c r="H707" s="4"/>
      <c r="I707" s="4"/>
      <c r="J707" s="4"/>
      <c r="K707" s="4"/>
      <c r="L707" s="4"/>
      <c r="M707" s="4"/>
      <c r="N707" s="4"/>
      <c r="O707" s="5"/>
      <c r="P707" s="4"/>
      <c r="Q707" s="4"/>
      <c r="R707" s="4"/>
      <c r="S707" s="6"/>
      <c r="T707" s="11"/>
      <c r="U707" s="11"/>
    </row>
    <row r="708" spans="2:21" s="2" customFormat="1" x14ac:dyDescent="0.2">
      <c r="B708" s="11"/>
      <c r="C708" s="11"/>
      <c r="D708" s="11"/>
      <c r="E708" s="11"/>
      <c r="F708" s="11"/>
      <c r="H708" s="4"/>
      <c r="I708" s="4"/>
      <c r="J708" s="4"/>
      <c r="K708" s="4"/>
      <c r="L708" s="4"/>
      <c r="M708" s="4"/>
      <c r="N708" s="4"/>
      <c r="O708" s="5"/>
      <c r="P708" s="4"/>
      <c r="Q708" s="4"/>
      <c r="R708" s="4"/>
      <c r="S708" s="6"/>
      <c r="T708" s="11"/>
      <c r="U708" s="11"/>
    </row>
    <row r="709" spans="2:21" s="2" customFormat="1" x14ac:dyDescent="0.2">
      <c r="B709" s="11"/>
      <c r="C709" s="11"/>
      <c r="D709" s="11"/>
      <c r="E709" s="11"/>
      <c r="F709" s="11"/>
      <c r="H709" s="4"/>
      <c r="I709" s="4"/>
      <c r="J709" s="4"/>
      <c r="K709" s="4"/>
      <c r="L709" s="4"/>
      <c r="M709" s="4"/>
      <c r="N709" s="4"/>
      <c r="O709" s="5"/>
      <c r="P709" s="4"/>
      <c r="Q709" s="4"/>
      <c r="R709" s="4"/>
      <c r="S709" s="6"/>
      <c r="T709" s="11"/>
      <c r="U709" s="11"/>
    </row>
    <row r="710" spans="2:21" s="2" customFormat="1" x14ac:dyDescent="0.2">
      <c r="B710" s="11"/>
      <c r="C710" s="11"/>
      <c r="D710" s="11"/>
      <c r="E710" s="11"/>
      <c r="F710" s="11"/>
      <c r="H710" s="4"/>
      <c r="I710" s="4"/>
      <c r="J710" s="4"/>
      <c r="K710" s="4"/>
      <c r="L710" s="4"/>
      <c r="M710" s="4"/>
      <c r="N710" s="4"/>
      <c r="O710" s="5"/>
      <c r="P710" s="4"/>
      <c r="Q710" s="4"/>
      <c r="R710" s="4"/>
      <c r="S710" s="6"/>
      <c r="T710" s="11"/>
      <c r="U710" s="11"/>
    </row>
    <row r="711" spans="2:21" s="2" customFormat="1" x14ac:dyDescent="0.2">
      <c r="B711" s="11"/>
      <c r="C711" s="11"/>
      <c r="D711" s="11"/>
      <c r="E711" s="11"/>
      <c r="F711" s="11"/>
      <c r="H711" s="4"/>
      <c r="I711" s="4"/>
      <c r="J711" s="4"/>
      <c r="K711" s="4"/>
      <c r="L711" s="4"/>
      <c r="M711" s="4"/>
      <c r="N711" s="4"/>
      <c r="O711" s="5"/>
      <c r="P711" s="4"/>
      <c r="Q711" s="4"/>
      <c r="R711" s="4"/>
      <c r="S711" s="6"/>
      <c r="T711" s="11"/>
      <c r="U711" s="11"/>
    </row>
    <row r="712" spans="2:21" s="2" customFormat="1" x14ac:dyDescent="0.2">
      <c r="B712" s="11"/>
      <c r="C712" s="11"/>
      <c r="D712" s="11"/>
      <c r="E712" s="11"/>
      <c r="F712" s="11"/>
      <c r="H712" s="4"/>
      <c r="I712" s="4"/>
      <c r="J712" s="4"/>
      <c r="K712" s="4"/>
      <c r="L712" s="4"/>
      <c r="M712" s="4"/>
      <c r="N712" s="4"/>
      <c r="O712" s="5"/>
      <c r="P712" s="4"/>
      <c r="Q712" s="4"/>
      <c r="R712" s="4"/>
      <c r="S712" s="6"/>
      <c r="T712" s="11"/>
      <c r="U712" s="11"/>
    </row>
    <row r="713" spans="2:21" s="2" customFormat="1" x14ac:dyDescent="0.2">
      <c r="B713" s="11"/>
      <c r="C713" s="11"/>
      <c r="D713" s="11"/>
      <c r="E713" s="11"/>
      <c r="F713" s="11"/>
      <c r="H713" s="4"/>
      <c r="I713" s="4"/>
      <c r="J713" s="4"/>
      <c r="K713" s="4"/>
      <c r="L713" s="4"/>
      <c r="M713" s="4"/>
      <c r="N713" s="4"/>
      <c r="O713" s="5"/>
      <c r="P713" s="4"/>
      <c r="Q713" s="4"/>
      <c r="R713" s="4"/>
      <c r="S713" s="6"/>
      <c r="T713" s="11"/>
      <c r="U713" s="11"/>
    </row>
    <row r="714" spans="2:21" s="2" customFormat="1" x14ac:dyDescent="0.2">
      <c r="B714" s="11"/>
      <c r="C714" s="11"/>
      <c r="D714" s="11"/>
      <c r="E714" s="11"/>
      <c r="F714" s="11"/>
      <c r="H714" s="4"/>
      <c r="I714" s="4"/>
      <c r="J714" s="4"/>
      <c r="K714" s="4"/>
      <c r="L714" s="4"/>
      <c r="M714" s="4"/>
      <c r="N714" s="4"/>
      <c r="O714" s="5"/>
      <c r="P714" s="4"/>
      <c r="Q714" s="4"/>
      <c r="R714" s="4"/>
      <c r="S714" s="6"/>
      <c r="T714" s="11"/>
      <c r="U714" s="11"/>
    </row>
    <row r="715" spans="2:21" s="2" customFormat="1" x14ac:dyDescent="0.2">
      <c r="B715" s="11"/>
      <c r="C715" s="11"/>
      <c r="D715" s="11"/>
      <c r="E715" s="11"/>
      <c r="F715" s="11"/>
      <c r="H715" s="4"/>
      <c r="I715" s="4"/>
      <c r="J715" s="4"/>
      <c r="K715" s="4"/>
      <c r="L715" s="4"/>
      <c r="M715" s="4"/>
      <c r="N715" s="4"/>
      <c r="O715" s="5"/>
      <c r="P715" s="4"/>
      <c r="Q715" s="4"/>
      <c r="R715" s="4"/>
      <c r="S715" s="6"/>
      <c r="T715" s="11"/>
      <c r="U715" s="11"/>
    </row>
    <row r="716" spans="2:21" s="2" customFormat="1" x14ac:dyDescent="0.2">
      <c r="B716" s="11"/>
      <c r="C716" s="11"/>
      <c r="D716" s="11"/>
      <c r="E716" s="11"/>
      <c r="F716" s="11"/>
      <c r="H716" s="4"/>
      <c r="I716" s="4"/>
      <c r="J716" s="4"/>
      <c r="K716" s="4"/>
      <c r="L716" s="4"/>
      <c r="M716" s="4"/>
      <c r="N716" s="4"/>
      <c r="O716" s="5"/>
      <c r="P716" s="4"/>
      <c r="Q716" s="4"/>
      <c r="R716" s="4"/>
      <c r="S716" s="6"/>
      <c r="T716" s="11"/>
      <c r="U716" s="11"/>
    </row>
    <row r="717" spans="2:21" s="2" customFormat="1" x14ac:dyDescent="0.2">
      <c r="B717" s="11"/>
      <c r="C717" s="11"/>
      <c r="D717" s="11"/>
      <c r="E717" s="11"/>
      <c r="F717" s="11"/>
      <c r="H717" s="4"/>
      <c r="I717" s="4"/>
      <c r="J717" s="4"/>
      <c r="K717" s="4"/>
      <c r="L717" s="4"/>
      <c r="M717" s="4"/>
      <c r="N717" s="4"/>
      <c r="O717" s="5"/>
      <c r="P717" s="4"/>
      <c r="Q717" s="4"/>
      <c r="R717" s="4"/>
      <c r="S717" s="6"/>
      <c r="T717" s="11"/>
      <c r="U717" s="11"/>
    </row>
    <row r="718" spans="2:21" s="2" customFormat="1" x14ac:dyDescent="0.2">
      <c r="B718" s="11"/>
      <c r="C718" s="11"/>
      <c r="D718" s="11"/>
      <c r="E718" s="11"/>
      <c r="F718" s="11"/>
      <c r="H718" s="4"/>
      <c r="I718" s="4"/>
      <c r="J718" s="4"/>
      <c r="K718" s="4"/>
      <c r="L718" s="4"/>
      <c r="M718" s="4"/>
      <c r="N718" s="4"/>
      <c r="O718" s="5"/>
      <c r="P718" s="4"/>
      <c r="Q718" s="4"/>
      <c r="R718" s="4"/>
      <c r="S718" s="6"/>
      <c r="T718" s="11"/>
      <c r="U718" s="11"/>
    </row>
    <row r="719" spans="2:21" s="2" customFormat="1" x14ac:dyDescent="0.2">
      <c r="B719" s="11"/>
      <c r="C719" s="11"/>
      <c r="D719" s="11"/>
      <c r="E719" s="11"/>
      <c r="F719" s="11"/>
      <c r="H719" s="4"/>
      <c r="I719" s="4"/>
      <c r="J719" s="4"/>
      <c r="K719" s="4"/>
      <c r="L719" s="4"/>
      <c r="M719" s="4"/>
      <c r="N719" s="4"/>
      <c r="O719" s="5"/>
      <c r="P719" s="4"/>
      <c r="Q719" s="4"/>
      <c r="R719" s="4"/>
      <c r="S719" s="6"/>
      <c r="T719" s="11"/>
      <c r="U719" s="11"/>
    </row>
    <row r="720" spans="2:21" s="2" customFormat="1" x14ac:dyDescent="0.2">
      <c r="B720" s="11"/>
      <c r="C720" s="11"/>
      <c r="D720" s="11"/>
      <c r="E720" s="11"/>
      <c r="F720" s="11"/>
      <c r="H720" s="4"/>
      <c r="I720" s="4"/>
      <c r="J720" s="4"/>
      <c r="K720" s="4"/>
      <c r="L720" s="4"/>
      <c r="M720" s="4"/>
      <c r="N720" s="4"/>
      <c r="O720" s="5"/>
      <c r="P720" s="4"/>
      <c r="Q720" s="4"/>
      <c r="R720" s="4"/>
      <c r="S720" s="6"/>
      <c r="T720" s="11"/>
      <c r="U720" s="11"/>
    </row>
    <row r="721" spans="2:21" s="2" customFormat="1" x14ac:dyDescent="0.2">
      <c r="B721" s="11"/>
      <c r="C721" s="11"/>
      <c r="D721" s="11"/>
      <c r="E721" s="11"/>
      <c r="F721" s="11"/>
      <c r="H721" s="4"/>
      <c r="I721" s="4"/>
      <c r="J721" s="4"/>
      <c r="K721" s="4"/>
      <c r="L721" s="4"/>
      <c r="M721" s="4"/>
      <c r="N721" s="4"/>
      <c r="O721" s="5"/>
      <c r="P721" s="4"/>
      <c r="Q721" s="4"/>
      <c r="R721" s="4"/>
      <c r="S721" s="6"/>
      <c r="T721" s="11"/>
      <c r="U721" s="11"/>
    </row>
    <row r="722" spans="2:21" s="2" customFormat="1" x14ac:dyDescent="0.2">
      <c r="B722" s="11"/>
      <c r="C722" s="11"/>
      <c r="D722" s="11"/>
      <c r="E722" s="11"/>
      <c r="F722" s="11"/>
      <c r="H722" s="4"/>
      <c r="I722" s="4"/>
      <c r="J722" s="4"/>
      <c r="K722" s="4"/>
      <c r="L722" s="4"/>
      <c r="M722" s="4"/>
      <c r="N722" s="4"/>
      <c r="O722" s="5"/>
      <c r="P722" s="4"/>
      <c r="Q722" s="4"/>
      <c r="R722" s="4"/>
      <c r="S722" s="6"/>
      <c r="T722" s="11"/>
      <c r="U722" s="11"/>
    </row>
    <row r="723" spans="2:21" s="2" customFormat="1" x14ac:dyDescent="0.2">
      <c r="B723" s="11"/>
      <c r="C723" s="11"/>
      <c r="D723" s="11"/>
      <c r="E723" s="11"/>
      <c r="F723" s="11"/>
      <c r="H723" s="4"/>
      <c r="I723" s="4"/>
      <c r="J723" s="4"/>
      <c r="K723" s="4"/>
      <c r="L723" s="4"/>
      <c r="M723" s="4"/>
      <c r="N723" s="4"/>
      <c r="O723" s="5"/>
      <c r="P723" s="4"/>
      <c r="Q723" s="4"/>
      <c r="R723" s="4"/>
      <c r="S723" s="6"/>
      <c r="T723" s="11"/>
      <c r="U723" s="11"/>
    </row>
    <row r="724" spans="2:21" s="2" customFormat="1" x14ac:dyDescent="0.2">
      <c r="B724" s="11"/>
      <c r="C724" s="11"/>
      <c r="D724" s="11"/>
      <c r="E724" s="11"/>
      <c r="F724" s="11"/>
      <c r="H724" s="4"/>
      <c r="I724" s="4"/>
      <c r="J724" s="4"/>
      <c r="K724" s="4"/>
      <c r="L724" s="4"/>
      <c r="M724" s="4"/>
      <c r="N724" s="4"/>
      <c r="O724" s="5"/>
      <c r="P724" s="4"/>
      <c r="Q724" s="4"/>
      <c r="R724" s="4"/>
      <c r="S724" s="6"/>
      <c r="T724" s="11"/>
      <c r="U724" s="11"/>
    </row>
    <row r="725" spans="2:21" s="2" customFormat="1" x14ac:dyDescent="0.2">
      <c r="B725" s="11"/>
      <c r="C725" s="11"/>
      <c r="D725" s="11"/>
      <c r="E725" s="11"/>
      <c r="F725" s="11"/>
      <c r="H725" s="4"/>
      <c r="I725" s="4"/>
      <c r="J725" s="4"/>
      <c r="K725" s="4"/>
      <c r="L725" s="4"/>
      <c r="M725" s="4"/>
      <c r="N725" s="4"/>
      <c r="O725" s="5"/>
      <c r="P725" s="4"/>
      <c r="Q725" s="4"/>
      <c r="R725" s="4"/>
      <c r="S725" s="6"/>
      <c r="T725" s="11"/>
      <c r="U725" s="11"/>
    </row>
    <row r="726" spans="2:21" s="2" customFormat="1" x14ac:dyDescent="0.2">
      <c r="B726" s="11"/>
      <c r="C726" s="11"/>
      <c r="D726" s="11"/>
      <c r="E726" s="11"/>
      <c r="F726" s="11"/>
      <c r="H726" s="4"/>
      <c r="I726" s="4"/>
      <c r="J726" s="4"/>
      <c r="K726" s="4"/>
      <c r="L726" s="4"/>
      <c r="M726" s="4"/>
      <c r="N726" s="4"/>
      <c r="O726" s="5"/>
      <c r="P726" s="4"/>
      <c r="Q726" s="4"/>
      <c r="R726" s="4"/>
      <c r="S726" s="6"/>
      <c r="T726" s="11"/>
      <c r="U726" s="11"/>
    </row>
    <row r="727" spans="2:21" s="2" customFormat="1" x14ac:dyDescent="0.2">
      <c r="B727" s="11"/>
      <c r="C727" s="11"/>
      <c r="D727" s="11"/>
      <c r="E727" s="11"/>
      <c r="F727" s="11"/>
      <c r="H727" s="4"/>
      <c r="I727" s="4"/>
      <c r="J727" s="4"/>
      <c r="K727" s="4"/>
      <c r="L727" s="4"/>
      <c r="M727" s="4"/>
      <c r="N727" s="4"/>
      <c r="O727" s="5"/>
      <c r="P727" s="4"/>
      <c r="Q727" s="4"/>
      <c r="R727" s="4"/>
      <c r="S727" s="6"/>
      <c r="T727" s="11"/>
      <c r="U727" s="11"/>
    </row>
    <row r="728" spans="2:21" s="2" customFormat="1" x14ac:dyDescent="0.2">
      <c r="B728" s="11"/>
      <c r="C728" s="11"/>
      <c r="D728" s="11"/>
      <c r="E728" s="11"/>
      <c r="F728" s="11"/>
      <c r="H728" s="4"/>
      <c r="I728" s="4"/>
      <c r="J728" s="4"/>
      <c r="K728" s="4"/>
      <c r="L728" s="4"/>
      <c r="M728" s="4"/>
      <c r="N728" s="4"/>
      <c r="O728" s="5"/>
      <c r="P728" s="4"/>
      <c r="Q728" s="4"/>
      <c r="R728" s="4"/>
      <c r="S728" s="6"/>
      <c r="T728" s="11"/>
      <c r="U728" s="11"/>
    </row>
    <row r="729" spans="2:21" s="2" customFormat="1" x14ac:dyDescent="0.2">
      <c r="B729" s="11"/>
      <c r="C729" s="11"/>
      <c r="D729" s="11"/>
      <c r="E729" s="11"/>
      <c r="F729" s="11"/>
      <c r="H729" s="4"/>
      <c r="I729" s="4"/>
      <c r="J729" s="4"/>
      <c r="K729" s="4"/>
      <c r="L729" s="4"/>
      <c r="M729" s="4"/>
      <c r="N729" s="4"/>
      <c r="O729" s="5"/>
      <c r="P729" s="4"/>
      <c r="Q729" s="4"/>
      <c r="R729" s="4"/>
      <c r="S729" s="6"/>
      <c r="T729" s="11"/>
      <c r="U729" s="11"/>
    </row>
    <row r="730" spans="2:21" s="2" customFormat="1" x14ac:dyDescent="0.2">
      <c r="B730" s="11"/>
      <c r="C730" s="11"/>
      <c r="D730" s="11"/>
      <c r="E730" s="11"/>
      <c r="F730" s="11"/>
      <c r="H730" s="4"/>
      <c r="I730" s="4"/>
      <c r="J730" s="4"/>
      <c r="K730" s="4"/>
      <c r="L730" s="4"/>
      <c r="M730" s="4"/>
      <c r="N730" s="4"/>
      <c r="O730" s="5"/>
      <c r="P730" s="4"/>
      <c r="Q730" s="4"/>
      <c r="R730" s="4"/>
      <c r="S730" s="6"/>
      <c r="T730" s="11"/>
      <c r="U730" s="11"/>
    </row>
    <row r="731" spans="2:21" s="2" customFormat="1" x14ac:dyDescent="0.2">
      <c r="B731" s="11"/>
      <c r="C731" s="11"/>
      <c r="D731" s="11"/>
      <c r="E731" s="11"/>
      <c r="F731" s="11"/>
      <c r="H731" s="4"/>
      <c r="I731" s="4"/>
      <c r="J731" s="4"/>
      <c r="K731" s="4"/>
      <c r="L731" s="4"/>
      <c r="M731" s="4"/>
      <c r="N731" s="4"/>
      <c r="O731" s="5"/>
      <c r="P731" s="4"/>
      <c r="Q731" s="4"/>
      <c r="R731" s="4"/>
      <c r="S731" s="6"/>
      <c r="T731" s="11"/>
      <c r="U731" s="11"/>
    </row>
    <row r="732" spans="2:21" s="2" customFormat="1" x14ac:dyDescent="0.2">
      <c r="B732" s="11"/>
      <c r="C732" s="11"/>
      <c r="D732" s="11"/>
      <c r="E732" s="11"/>
      <c r="F732" s="11"/>
      <c r="H732" s="4"/>
      <c r="I732" s="4"/>
      <c r="J732" s="4"/>
      <c r="K732" s="4"/>
      <c r="L732" s="4"/>
      <c r="M732" s="4"/>
      <c r="N732" s="4"/>
      <c r="O732" s="5"/>
      <c r="P732" s="4"/>
      <c r="Q732" s="4"/>
      <c r="R732" s="4"/>
      <c r="S732" s="6"/>
      <c r="T732" s="11"/>
      <c r="U732" s="11"/>
    </row>
    <row r="733" spans="2:21" s="2" customFormat="1" x14ac:dyDescent="0.2">
      <c r="B733" s="11"/>
      <c r="C733" s="11"/>
      <c r="D733" s="11"/>
      <c r="E733" s="11"/>
      <c r="F733" s="11"/>
      <c r="H733" s="4"/>
      <c r="I733" s="4"/>
      <c r="J733" s="4"/>
      <c r="K733" s="4"/>
      <c r="L733" s="4"/>
      <c r="M733" s="4"/>
      <c r="N733" s="4"/>
      <c r="O733" s="5"/>
      <c r="P733" s="4"/>
      <c r="Q733" s="4"/>
      <c r="R733" s="4"/>
      <c r="S733" s="6"/>
      <c r="T733" s="11"/>
      <c r="U733" s="11"/>
    </row>
    <row r="734" spans="2:21" s="2" customFormat="1" x14ac:dyDescent="0.2">
      <c r="B734" s="11"/>
      <c r="C734" s="11"/>
      <c r="D734" s="11"/>
      <c r="E734" s="11"/>
      <c r="F734" s="11"/>
      <c r="H734" s="4"/>
      <c r="I734" s="4"/>
      <c r="J734" s="4"/>
      <c r="K734" s="4"/>
      <c r="L734" s="4"/>
      <c r="M734" s="4"/>
      <c r="N734" s="4"/>
      <c r="O734" s="5"/>
      <c r="P734" s="4"/>
      <c r="Q734" s="4"/>
      <c r="R734" s="4"/>
      <c r="S734" s="6"/>
      <c r="T734" s="11"/>
      <c r="U734" s="11"/>
    </row>
    <row r="735" spans="2:21" s="2" customFormat="1" x14ac:dyDescent="0.2">
      <c r="B735" s="11"/>
      <c r="C735" s="11"/>
      <c r="D735" s="11"/>
      <c r="E735" s="11"/>
      <c r="F735" s="11"/>
      <c r="H735" s="4"/>
      <c r="I735" s="4"/>
      <c r="J735" s="4"/>
      <c r="K735" s="4"/>
      <c r="L735" s="4"/>
      <c r="M735" s="4"/>
      <c r="N735" s="4"/>
      <c r="O735" s="5"/>
      <c r="P735" s="4"/>
      <c r="Q735" s="4"/>
      <c r="R735" s="4"/>
      <c r="S735" s="6"/>
      <c r="T735" s="11"/>
      <c r="U735" s="11"/>
    </row>
    <row r="736" spans="2:21" s="2" customFormat="1" x14ac:dyDescent="0.2">
      <c r="B736" s="11"/>
      <c r="C736" s="11"/>
      <c r="D736" s="11"/>
      <c r="E736" s="11"/>
      <c r="F736" s="11"/>
      <c r="H736" s="4"/>
      <c r="I736" s="4"/>
      <c r="J736" s="4"/>
      <c r="K736" s="4"/>
      <c r="L736" s="4"/>
      <c r="M736" s="4"/>
      <c r="N736" s="4"/>
      <c r="O736" s="5"/>
      <c r="P736" s="4"/>
      <c r="Q736" s="4"/>
      <c r="R736" s="4"/>
      <c r="S736" s="6"/>
      <c r="T736" s="11"/>
      <c r="U736" s="11"/>
    </row>
    <row r="737" spans="2:21" s="2" customFormat="1" x14ac:dyDescent="0.2">
      <c r="B737" s="11"/>
      <c r="C737" s="11"/>
      <c r="D737" s="11"/>
      <c r="E737" s="11"/>
      <c r="F737" s="11"/>
      <c r="H737" s="4"/>
      <c r="I737" s="4"/>
      <c r="J737" s="4"/>
      <c r="K737" s="4"/>
      <c r="L737" s="4"/>
      <c r="M737" s="4"/>
      <c r="N737" s="4"/>
      <c r="O737" s="5"/>
      <c r="P737" s="4"/>
      <c r="Q737" s="4"/>
      <c r="R737" s="4"/>
      <c r="S737" s="6"/>
      <c r="T737" s="11"/>
      <c r="U737" s="11"/>
    </row>
    <row r="738" spans="2:21" s="2" customFormat="1" x14ac:dyDescent="0.2">
      <c r="B738" s="11"/>
      <c r="C738" s="11"/>
      <c r="D738" s="11"/>
      <c r="E738" s="11"/>
      <c r="F738" s="11"/>
      <c r="H738" s="4"/>
      <c r="I738" s="4"/>
      <c r="J738" s="4"/>
      <c r="K738" s="4"/>
      <c r="L738" s="4"/>
      <c r="M738" s="4"/>
      <c r="N738" s="4"/>
      <c r="O738" s="5"/>
      <c r="P738" s="4"/>
      <c r="Q738" s="4"/>
      <c r="R738" s="4"/>
      <c r="S738" s="6"/>
      <c r="T738" s="11"/>
      <c r="U738" s="11"/>
    </row>
    <row r="739" spans="2:21" s="2" customFormat="1" x14ac:dyDescent="0.2">
      <c r="B739" s="11"/>
      <c r="C739" s="11"/>
      <c r="D739" s="11"/>
      <c r="E739" s="11"/>
      <c r="F739" s="11"/>
      <c r="H739" s="4"/>
      <c r="I739" s="4"/>
      <c r="J739" s="4"/>
      <c r="K739" s="4"/>
      <c r="L739" s="4"/>
      <c r="M739" s="4"/>
      <c r="N739" s="4"/>
      <c r="O739" s="5"/>
      <c r="P739" s="4"/>
      <c r="Q739" s="4"/>
      <c r="R739" s="4"/>
      <c r="S739" s="6"/>
      <c r="T739" s="11"/>
      <c r="U739" s="11"/>
    </row>
    <row r="740" spans="2:21" s="2" customFormat="1" x14ac:dyDescent="0.2">
      <c r="B740" s="11"/>
      <c r="C740" s="11"/>
      <c r="D740" s="11"/>
      <c r="E740" s="11"/>
      <c r="F740" s="11"/>
      <c r="H740" s="4"/>
      <c r="I740" s="4"/>
      <c r="J740" s="4"/>
      <c r="K740" s="4"/>
      <c r="L740" s="4"/>
      <c r="M740" s="4"/>
      <c r="N740" s="4"/>
      <c r="O740" s="5"/>
      <c r="P740" s="4"/>
      <c r="Q740" s="4"/>
      <c r="R740" s="4"/>
      <c r="S740" s="6"/>
      <c r="T740" s="11"/>
      <c r="U740" s="11"/>
    </row>
    <row r="741" spans="2:21" s="2" customFormat="1" x14ac:dyDescent="0.2">
      <c r="B741" s="11"/>
      <c r="C741" s="11"/>
      <c r="D741" s="11"/>
      <c r="E741" s="11"/>
      <c r="F741" s="11"/>
      <c r="H741" s="4"/>
      <c r="I741" s="4"/>
      <c r="J741" s="4"/>
      <c r="K741" s="4"/>
      <c r="L741" s="4"/>
      <c r="M741" s="4"/>
      <c r="N741" s="4"/>
      <c r="O741" s="5"/>
      <c r="P741" s="4"/>
      <c r="Q741" s="4"/>
      <c r="R741" s="4"/>
      <c r="S741" s="6"/>
      <c r="T741" s="11"/>
      <c r="U741" s="11"/>
    </row>
    <row r="742" spans="2:21" s="2" customFormat="1" x14ac:dyDescent="0.2">
      <c r="B742" s="11"/>
      <c r="C742" s="11"/>
      <c r="D742" s="11"/>
      <c r="E742" s="11"/>
      <c r="F742" s="11"/>
      <c r="H742" s="4"/>
      <c r="I742" s="4"/>
      <c r="J742" s="4"/>
      <c r="K742" s="4"/>
      <c r="L742" s="4"/>
      <c r="M742" s="4"/>
      <c r="N742" s="4"/>
      <c r="O742" s="5"/>
      <c r="P742" s="4"/>
      <c r="Q742" s="4"/>
      <c r="R742" s="4"/>
      <c r="S742" s="6"/>
      <c r="T742" s="11"/>
      <c r="U742" s="11"/>
    </row>
    <row r="743" spans="2:21" s="2" customFormat="1" x14ac:dyDescent="0.2">
      <c r="B743" s="11"/>
      <c r="C743" s="11"/>
      <c r="D743" s="11"/>
      <c r="E743" s="11"/>
      <c r="F743" s="11"/>
      <c r="H743" s="4"/>
      <c r="I743" s="4"/>
      <c r="J743" s="4"/>
      <c r="K743" s="4"/>
      <c r="L743" s="4"/>
      <c r="M743" s="4"/>
      <c r="N743" s="4"/>
      <c r="O743" s="5"/>
      <c r="P743" s="4"/>
      <c r="Q743" s="4"/>
      <c r="R743" s="4"/>
      <c r="S743" s="6"/>
      <c r="T743" s="11"/>
      <c r="U743" s="11"/>
    </row>
    <row r="744" spans="2:21" s="2" customFormat="1" x14ac:dyDescent="0.2">
      <c r="B744" s="11"/>
      <c r="C744" s="11"/>
      <c r="D744" s="11"/>
      <c r="E744" s="11"/>
      <c r="F744" s="11"/>
      <c r="H744" s="4"/>
      <c r="I744" s="4"/>
      <c r="J744" s="4"/>
      <c r="K744" s="4"/>
      <c r="L744" s="4"/>
      <c r="M744" s="4"/>
      <c r="N744" s="4"/>
      <c r="O744" s="5"/>
      <c r="P744" s="4"/>
      <c r="Q744" s="4"/>
      <c r="R744" s="4"/>
      <c r="S744" s="6"/>
      <c r="T744" s="11"/>
      <c r="U744" s="11"/>
    </row>
    <row r="745" spans="2:21" s="2" customFormat="1" x14ac:dyDescent="0.2">
      <c r="B745" s="11"/>
      <c r="C745" s="11"/>
      <c r="D745" s="11"/>
      <c r="E745" s="11"/>
      <c r="F745" s="11"/>
      <c r="H745" s="4"/>
      <c r="I745" s="4"/>
      <c r="J745" s="4"/>
      <c r="K745" s="4"/>
      <c r="L745" s="4"/>
      <c r="M745" s="4"/>
      <c r="N745" s="4"/>
      <c r="O745" s="5"/>
      <c r="P745" s="4"/>
      <c r="Q745" s="4"/>
      <c r="R745" s="4"/>
      <c r="S745" s="6"/>
      <c r="T745" s="11"/>
      <c r="U745" s="11"/>
    </row>
    <row r="746" spans="2:21" s="2" customFormat="1" x14ac:dyDescent="0.2">
      <c r="B746" s="11"/>
      <c r="C746" s="11"/>
      <c r="D746" s="11"/>
      <c r="E746" s="11"/>
      <c r="F746" s="11"/>
      <c r="H746" s="4"/>
      <c r="I746" s="4"/>
      <c r="J746" s="4"/>
      <c r="K746" s="4"/>
      <c r="L746" s="4"/>
      <c r="M746" s="4"/>
      <c r="N746" s="4"/>
      <c r="O746" s="5"/>
      <c r="P746" s="4"/>
      <c r="Q746" s="4"/>
      <c r="R746" s="4"/>
      <c r="S746" s="6"/>
      <c r="T746" s="11"/>
      <c r="U746" s="11"/>
    </row>
    <row r="747" spans="2:21" s="2" customFormat="1" x14ac:dyDescent="0.2">
      <c r="B747" s="11"/>
      <c r="C747" s="11"/>
      <c r="D747" s="11"/>
      <c r="E747" s="11"/>
      <c r="F747" s="11"/>
      <c r="H747" s="4"/>
      <c r="I747" s="4"/>
      <c r="J747" s="4"/>
      <c r="K747" s="4"/>
      <c r="L747" s="4"/>
      <c r="M747" s="4"/>
      <c r="N747" s="4"/>
      <c r="O747" s="5"/>
      <c r="P747" s="4"/>
      <c r="Q747" s="4"/>
      <c r="R747" s="4"/>
      <c r="S747" s="6"/>
      <c r="T747" s="11"/>
      <c r="U747" s="11"/>
    </row>
    <row r="748" spans="2:21" s="2" customFormat="1" x14ac:dyDescent="0.2">
      <c r="B748" s="11"/>
      <c r="C748" s="11"/>
      <c r="D748" s="11"/>
      <c r="E748" s="11"/>
      <c r="F748" s="11"/>
      <c r="H748" s="4"/>
      <c r="I748" s="4"/>
      <c r="J748" s="4"/>
      <c r="K748" s="4"/>
      <c r="L748" s="4"/>
      <c r="M748" s="4"/>
      <c r="N748" s="4"/>
      <c r="O748" s="5"/>
      <c r="P748" s="4"/>
      <c r="Q748" s="4"/>
      <c r="R748" s="4"/>
      <c r="S748" s="6"/>
      <c r="T748" s="11"/>
      <c r="U748" s="11"/>
    </row>
    <row r="749" spans="2:21" s="2" customFormat="1" x14ac:dyDescent="0.2">
      <c r="B749" s="11"/>
      <c r="C749" s="11"/>
      <c r="D749" s="11"/>
      <c r="E749" s="11"/>
      <c r="F749" s="11"/>
      <c r="H749" s="4"/>
      <c r="I749" s="4"/>
      <c r="J749" s="4"/>
      <c r="K749" s="4"/>
      <c r="L749" s="4"/>
      <c r="M749" s="4"/>
      <c r="N749" s="4"/>
      <c r="O749" s="5"/>
      <c r="P749" s="4"/>
      <c r="Q749" s="4"/>
      <c r="R749" s="4"/>
      <c r="S749" s="6"/>
      <c r="T749" s="11"/>
      <c r="U749" s="11"/>
    </row>
    <row r="750" spans="2:21" s="2" customFormat="1" x14ac:dyDescent="0.2">
      <c r="B750" s="11"/>
      <c r="C750" s="11"/>
      <c r="D750" s="11"/>
      <c r="E750" s="11"/>
      <c r="F750" s="11"/>
      <c r="H750" s="4"/>
      <c r="I750" s="4"/>
      <c r="J750" s="4"/>
      <c r="K750" s="4"/>
      <c r="L750" s="4"/>
      <c r="M750" s="4"/>
      <c r="N750" s="4"/>
      <c r="O750" s="5"/>
      <c r="P750" s="4"/>
      <c r="Q750" s="4"/>
      <c r="R750" s="4"/>
      <c r="S750" s="6"/>
      <c r="T750" s="11"/>
      <c r="U750" s="11"/>
    </row>
    <row r="751" spans="2:21" s="2" customFormat="1" x14ac:dyDescent="0.2">
      <c r="B751" s="11"/>
      <c r="C751" s="11"/>
      <c r="D751" s="11"/>
      <c r="E751" s="11"/>
      <c r="F751" s="11"/>
      <c r="H751" s="4"/>
      <c r="I751" s="4"/>
      <c r="J751" s="4"/>
      <c r="K751" s="4"/>
      <c r="L751" s="4"/>
      <c r="M751" s="4"/>
      <c r="N751" s="4"/>
      <c r="O751" s="5"/>
      <c r="P751" s="4"/>
      <c r="Q751" s="4"/>
      <c r="R751" s="4"/>
      <c r="S751" s="6"/>
      <c r="T751" s="11"/>
      <c r="U751" s="11"/>
    </row>
    <row r="752" spans="2:21" s="2" customFormat="1" x14ac:dyDescent="0.2">
      <c r="B752" s="11"/>
      <c r="C752" s="11"/>
      <c r="D752" s="11"/>
      <c r="E752" s="11"/>
      <c r="F752" s="11"/>
      <c r="H752" s="4"/>
      <c r="I752" s="4"/>
      <c r="J752" s="4"/>
      <c r="K752" s="4"/>
      <c r="L752" s="4"/>
      <c r="M752" s="4"/>
      <c r="N752" s="4"/>
      <c r="O752" s="5"/>
      <c r="P752" s="4"/>
      <c r="Q752" s="4"/>
      <c r="R752" s="4"/>
      <c r="S752" s="6"/>
      <c r="T752" s="11"/>
      <c r="U752" s="11"/>
    </row>
    <row r="753" spans="2:21" s="2" customFormat="1" x14ac:dyDescent="0.2">
      <c r="B753" s="11"/>
      <c r="C753" s="11"/>
      <c r="D753" s="11"/>
      <c r="E753" s="11"/>
      <c r="F753" s="11"/>
      <c r="H753" s="4"/>
      <c r="I753" s="4"/>
      <c r="J753" s="4"/>
      <c r="K753" s="4"/>
      <c r="L753" s="4"/>
      <c r="M753" s="4"/>
      <c r="N753" s="4"/>
      <c r="O753" s="5"/>
      <c r="P753" s="4"/>
      <c r="Q753" s="4"/>
      <c r="R753" s="4"/>
      <c r="S753" s="6"/>
      <c r="T753" s="11"/>
      <c r="U753" s="11"/>
    </row>
    <row r="754" spans="2:21" s="2" customFormat="1" x14ac:dyDescent="0.2">
      <c r="B754" s="11"/>
      <c r="C754" s="11"/>
      <c r="D754" s="11"/>
      <c r="E754" s="11"/>
      <c r="F754" s="11"/>
      <c r="H754" s="4"/>
      <c r="I754" s="4"/>
      <c r="J754" s="4"/>
      <c r="K754" s="4"/>
      <c r="L754" s="4"/>
      <c r="M754" s="4"/>
      <c r="N754" s="4"/>
      <c r="O754" s="5"/>
      <c r="P754" s="4"/>
      <c r="Q754" s="4"/>
      <c r="R754" s="4"/>
      <c r="S754" s="6"/>
      <c r="T754" s="11"/>
      <c r="U754" s="11"/>
    </row>
    <row r="755" spans="2:21" s="2" customFormat="1" x14ac:dyDescent="0.2">
      <c r="B755" s="11"/>
      <c r="C755" s="11"/>
      <c r="D755" s="11"/>
      <c r="E755" s="11"/>
      <c r="F755" s="11"/>
      <c r="H755" s="4"/>
      <c r="I755" s="4"/>
      <c r="J755" s="4"/>
      <c r="K755" s="4"/>
      <c r="L755" s="4"/>
      <c r="M755" s="4"/>
      <c r="N755" s="4"/>
      <c r="O755" s="5"/>
      <c r="P755" s="4"/>
      <c r="Q755" s="4"/>
      <c r="R755" s="4"/>
      <c r="S755" s="6"/>
      <c r="T755" s="11"/>
      <c r="U755" s="11"/>
    </row>
    <row r="756" spans="2:21" s="2" customFormat="1" x14ac:dyDescent="0.2">
      <c r="B756" s="11"/>
      <c r="C756" s="11"/>
      <c r="D756" s="11"/>
      <c r="E756" s="11"/>
      <c r="F756" s="11"/>
      <c r="H756" s="4"/>
      <c r="I756" s="4"/>
      <c r="J756" s="4"/>
      <c r="K756" s="4"/>
      <c r="L756" s="4"/>
      <c r="M756" s="4"/>
      <c r="N756" s="4"/>
      <c r="O756" s="5"/>
      <c r="P756" s="4"/>
      <c r="Q756" s="4"/>
      <c r="R756" s="4"/>
      <c r="S756" s="6"/>
      <c r="T756" s="11"/>
      <c r="U756" s="11"/>
    </row>
    <row r="757" spans="2:21" s="2" customFormat="1" x14ac:dyDescent="0.2">
      <c r="B757" s="11"/>
      <c r="C757" s="11"/>
      <c r="D757" s="11"/>
      <c r="E757" s="11"/>
      <c r="F757" s="11"/>
      <c r="H757" s="4"/>
      <c r="I757" s="4"/>
      <c r="J757" s="4"/>
      <c r="K757" s="4"/>
      <c r="L757" s="4"/>
      <c r="M757" s="4"/>
      <c r="N757" s="4"/>
      <c r="O757" s="5"/>
      <c r="P757" s="4"/>
      <c r="Q757" s="4"/>
      <c r="R757" s="4"/>
      <c r="S757" s="6"/>
      <c r="T757" s="11"/>
      <c r="U757" s="11"/>
    </row>
    <row r="758" spans="2:21" s="2" customFormat="1" x14ac:dyDescent="0.2">
      <c r="B758" s="11"/>
      <c r="C758" s="11"/>
      <c r="D758" s="11"/>
      <c r="E758" s="11"/>
      <c r="F758" s="11"/>
      <c r="H758" s="4"/>
      <c r="I758" s="4"/>
      <c r="J758" s="4"/>
      <c r="K758" s="4"/>
      <c r="L758" s="4"/>
      <c r="M758" s="4"/>
      <c r="N758" s="4"/>
      <c r="O758" s="5"/>
      <c r="P758" s="4"/>
      <c r="Q758" s="4"/>
      <c r="R758" s="4"/>
      <c r="S758" s="6"/>
      <c r="T758" s="11"/>
      <c r="U758" s="11"/>
    </row>
    <row r="759" spans="2:21" s="2" customFormat="1" x14ac:dyDescent="0.2">
      <c r="B759" s="11"/>
      <c r="C759" s="11"/>
      <c r="D759" s="11"/>
      <c r="E759" s="11"/>
      <c r="F759" s="11"/>
      <c r="H759" s="4"/>
      <c r="I759" s="4"/>
      <c r="J759" s="4"/>
      <c r="K759" s="4"/>
      <c r="L759" s="4"/>
      <c r="M759" s="4"/>
      <c r="N759" s="4"/>
      <c r="O759" s="5"/>
      <c r="P759" s="4"/>
      <c r="Q759" s="4"/>
      <c r="R759" s="4"/>
      <c r="S759" s="6"/>
      <c r="T759" s="11"/>
      <c r="U759" s="11"/>
    </row>
    <row r="760" spans="2:21" s="2" customFormat="1" x14ac:dyDescent="0.2">
      <c r="B760" s="11"/>
      <c r="C760" s="11"/>
      <c r="D760" s="11"/>
      <c r="E760" s="11"/>
      <c r="F760" s="11"/>
      <c r="H760" s="4"/>
      <c r="I760" s="4"/>
      <c r="J760" s="4"/>
      <c r="K760" s="4"/>
      <c r="L760" s="4"/>
      <c r="M760" s="4"/>
      <c r="N760" s="4"/>
      <c r="O760" s="5"/>
      <c r="P760" s="4"/>
      <c r="Q760" s="4"/>
      <c r="R760" s="4"/>
      <c r="S760" s="6"/>
      <c r="T760" s="11"/>
      <c r="U760" s="11"/>
    </row>
    <row r="761" spans="2:21" s="2" customFormat="1" x14ac:dyDescent="0.2">
      <c r="B761" s="11"/>
      <c r="C761" s="11"/>
      <c r="D761" s="11"/>
      <c r="E761" s="11"/>
      <c r="F761" s="11"/>
      <c r="H761" s="4"/>
      <c r="I761" s="4"/>
      <c r="J761" s="4"/>
      <c r="K761" s="4"/>
      <c r="L761" s="4"/>
      <c r="M761" s="4"/>
      <c r="N761" s="4"/>
      <c r="O761" s="5"/>
      <c r="P761" s="4"/>
      <c r="Q761" s="4"/>
      <c r="R761" s="4"/>
      <c r="S761" s="6"/>
      <c r="T761" s="11"/>
      <c r="U761" s="11"/>
    </row>
    <row r="762" spans="2:21" s="2" customFormat="1" x14ac:dyDescent="0.2">
      <c r="B762" s="11"/>
      <c r="C762" s="11"/>
      <c r="D762" s="11"/>
      <c r="E762" s="11"/>
      <c r="F762" s="11"/>
      <c r="H762" s="4"/>
      <c r="I762" s="4"/>
      <c r="J762" s="4"/>
      <c r="K762" s="4"/>
      <c r="L762" s="4"/>
      <c r="M762" s="4"/>
      <c r="N762" s="4"/>
      <c r="O762" s="5"/>
      <c r="P762" s="4"/>
      <c r="Q762" s="4"/>
      <c r="R762" s="4"/>
      <c r="S762" s="6"/>
      <c r="T762" s="11"/>
      <c r="U762" s="11"/>
    </row>
    <row r="763" spans="2:21" s="2" customFormat="1" x14ac:dyDescent="0.2">
      <c r="B763" s="11"/>
      <c r="C763" s="11"/>
      <c r="D763" s="11"/>
      <c r="E763" s="11"/>
      <c r="F763" s="11"/>
      <c r="H763" s="4"/>
      <c r="I763" s="4"/>
      <c r="J763" s="4"/>
      <c r="K763" s="4"/>
      <c r="L763" s="4"/>
      <c r="M763" s="4"/>
      <c r="N763" s="4"/>
      <c r="O763" s="5"/>
      <c r="P763" s="4"/>
      <c r="Q763" s="4"/>
      <c r="R763" s="4"/>
      <c r="S763" s="6"/>
      <c r="T763" s="11"/>
      <c r="U763" s="11"/>
    </row>
    <row r="764" spans="2:21" s="2" customFormat="1" x14ac:dyDescent="0.2">
      <c r="B764" s="11"/>
      <c r="C764" s="11"/>
      <c r="D764" s="11"/>
      <c r="E764" s="11"/>
      <c r="F764" s="11"/>
      <c r="H764" s="4"/>
      <c r="I764" s="4"/>
      <c r="J764" s="4"/>
      <c r="K764" s="4"/>
      <c r="L764" s="4"/>
      <c r="M764" s="4"/>
      <c r="N764" s="4"/>
      <c r="O764" s="5"/>
      <c r="P764" s="4"/>
      <c r="Q764" s="4"/>
      <c r="R764" s="4"/>
      <c r="S764" s="6"/>
      <c r="T764" s="11"/>
      <c r="U764" s="11"/>
    </row>
    <row r="765" spans="2:21" s="2" customFormat="1" x14ac:dyDescent="0.2">
      <c r="B765" s="11"/>
      <c r="C765" s="11"/>
      <c r="D765" s="11"/>
      <c r="E765" s="11"/>
      <c r="F765" s="11"/>
      <c r="H765" s="4"/>
      <c r="I765" s="4"/>
      <c r="J765" s="4"/>
      <c r="K765" s="4"/>
      <c r="L765" s="4"/>
      <c r="M765" s="4"/>
      <c r="N765" s="4"/>
      <c r="O765" s="5"/>
      <c r="P765" s="4"/>
      <c r="Q765" s="4"/>
      <c r="R765" s="4"/>
      <c r="S765" s="6"/>
      <c r="T765" s="11"/>
      <c r="U765" s="11"/>
    </row>
    <row r="766" spans="2:21" s="2" customFormat="1" x14ac:dyDescent="0.2">
      <c r="B766" s="11"/>
      <c r="C766" s="11"/>
      <c r="D766" s="11"/>
      <c r="E766" s="11"/>
      <c r="F766" s="11"/>
      <c r="H766" s="4"/>
      <c r="I766" s="4"/>
      <c r="J766" s="4"/>
      <c r="K766" s="4"/>
      <c r="L766" s="4"/>
      <c r="M766" s="4"/>
      <c r="N766" s="4"/>
      <c r="O766" s="5"/>
      <c r="P766" s="4"/>
      <c r="Q766" s="4"/>
      <c r="R766" s="4"/>
      <c r="S766" s="6"/>
      <c r="T766" s="11"/>
      <c r="U766" s="11"/>
    </row>
    <row r="767" spans="2:21" s="2" customFormat="1" x14ac:dyDescent="0.2">
      <c r="B767" s="11"/>
      <c r="C767" s="11"/>
      <c r="D767" s="11"/>
      <c r="E767" s="11"/>
      <c r="F767" s="11"/>
      <c r="H767" s="4"/>
      <c r="I767" s="4"/>
      <c r="J767" s="4"/>
      <c r="K767" s="4"/>
      <c r="L767" s="4"/>
      <c r="M767" s="4"/>
      <c r="N767" s="4"/>
      <c r="O767" s="5"/>
      <c r="P767" s="4"/>
      <c r="Q767" s="4"/>
      <c r="R767" s="4"/>
      <c r="S767" s="6"/>
      <c r="T767" s="11"/>
      <c r="U767" s="11"/>
    </row>
    <row r="768" spans="2:21" s="2" customFormat="1" x14ac:dyDescent="0.2">
      <c r="B768" s="11"/>
      <c r="C768" s="11"/>
      <c r="D768" s="11"/>
      <c r="E768" s="11"/>
      <c r="F768" s="11"/>
      <c r="H768" s="4"/>
      <c r="I768" s="4"/>
      <c r="J768" s="4"/>
      <c r="K768" s="4"/>
      <c r="L768" s="4"/>
      <c r="M768" s="4"/>
      <c r="N768" s="4"/>
      <c r="O768" s="5"/>
      <c r="P768" s="4"/>
      <c r="Q768" s="4"/>
      <c r="R768" s="4"/>
      <c r="S768" s="6"/>
      <c r="T768" s="11"/>
      <c r="U768" s="11"/>
    </row>
    <row r="769" spans="2:21" s="2" customFormat="1" x14ac:dyDescent="0.2">
      <c r="B769" s="11"/>
      <c r="C769" s="11"/>
      <c r="D769" s="11"/>
      <c r="E769" s="11"/>
      <c r="F769" s="11"/>
      <c r="H769" s="4"/>
      <c r="I769" s="4"/>
      <c r="J769" s="4"/>
      <c r="K769" s="4"/>
      <c r="L769" s="4"/>
      <c r="M769" s="4"/>
      <c r="N769" s="4"/>
      <c r="O769" s="5"/>
      <c r="P769" s="4"/>
      <c r="Q769" s="4"/>
      <c r="R769" s="4"/>
      <c r="S769" s="6"/>
      <c r="T769" s="11"/>
      <c r="U769" s="11"/>
    </row>
    <row r="770" spans="2:21" s="2" customFormat="1" x14ac:dyDescent="0.2">
      <c r="B770" s="11"/>
      <c r="C770" s="11"/>
      <c r="D770" s="11"/>
      <c r="E770" s="11"/>
      <c r="F770" s="11"/>
      <c r="H770" s="4"/>
      <c r="I770" s="4"/>
      <c r="J770" s="4"/>
      <c r="K770" s="4"/>
      <c r="L770" s="4"/>
      <c r="M770" s="4"/>
      <c r="N770" s="4"/>
      <c r="O770" s="5"/>
      <c r="P770" s="4"/>
      <c r="Q770" s="4"/>
      <c r="R770" s="4"/>
      <c r="S770" s="6"/>
      <c r="T770" s="11"/>
      <c r="U770" s="11"/>
    </row>
    <row r="771" spans="2:21" s="2" customFormat="1" x14ac:dyDescent="0.2">
      <c r="B771" s="11"/>
      <c r="C771" s="11"/>
      <c r="D771" s="11"/>
      <c r="E771" s="11"/>
      <c r="F771" s="11"/>
      <c r="H771" s="4"/>
      <c r="I771" s="4"/>
      <c r="J771" s="4"/>
      <c r="K771" s="4"/>
      <c r="L771" s="4"/>
      <c r="M771" s="4"/>
      <c r="N771" s="4"/>
      <c r="O771" s="5"/>
      <c r="P771" s="4"/>
      <c r="Q771" s="4"/>
      <c r="R771" s="4"/>
      <c r="S771" s="6"/>
      <c r="T771" s="11"/>
      <c r="U771" s="11"/>
    </row>
    <row r="772" spans="2:21" s="2" customFormat="1" x14ac:dyDescent="0.2">
      <c r="B772" s="11"/>
      <c r="C772" s="11"/>
      <c r="D772" s="11"/>
      <c r="E772" s="11"/>
      <c r="F772" s="11"/>
      <c r="H772" s="4"/>
      <c r="I772" s="4"/>
      <c r="J772" s="4"/>
      <c r="K772" s="4"/>
      <c r="L772" s="4"/>
      <c r="M772" s="4"/>
      <c r="N772" s="4"/>
      <c r="O772" s="5"/>
      <c r="P772" s="4"/>
      <c r="Q772" s="4"/>
      <c r="R772" s="4"/>
      <c r="S772" s="6"/>
      <c r="T772" s="11"/>
      <c r="U772" s="11"/>
    </row>
    <row r="773" spans="2:21" s="2" customFormat="1" x14ac:dyDescent="0.2">
      <c r="B773" s="11"/>
      <c r="C773" s="11"/>
      <c r="D773" s="11"/>
      <c r="E773" s="11"/>
      <c r="F773" s="11"/>
      <c r="H773" s="4"/>
      <c r="I773" s="4"/>
      <c r="J773" s="4"/>
      <c r="K773" s="4"/>
      <c r="L773" s="4"/>
      <c r="M773" s="4"/>
      <c r="N773" s="4"/>
      <c r="O773" s="5"/>
      <c r="P773" s="4"/>
      <c r="Q773" s="4"/>
      <c r="R773" s="4"/>
      <c r="S773" s="6"/>
      <c r="T773" s="11"/>
      <c r="U773" s="11"/>
    </row>
    <row r="774" spans="2:21" s="2" customFormat="1" x14ac:dyDescent="0.2">
      <c r="B774" s="11"/>
      <c r="C774" s="11"/>
      <c r="D774" s="11"/>
      <c r="E774" s="11"/>
      <c r="F774" s="11"/>
      <c r="H774" s="4"/>
      <c r="I774" s="4"/>
      <c r="J774" s="4"/>
      <c r="K774" s="4"/>
      <c r="L774" s="4"/>
      <c r="M774" s="4"/>
      <c r="N774" s="4"/>
      <c r="O774" s="5"/>
      <c r="P774" s="4"/>
      <c r="Q774" s="4"/>
      <c r="R774" s="4"/>
      <c r="S774" s="6"/>
      <c r="T774" s="11"/>
      <c r="U774" s="11"/>
    </row>
    <row r="775" spans="2:21" s="2" customFormat="1" x14ac:dyDescent="0.2">
      <c r="B775" s="11"/>
      <c r="C775" s="11"/>
      <c r="D775" s="11"/>
      <c r="E775" s="11"/>
      <c r="F775" s="11"/>
      <c r="H775" s="4"/>
      <c r="I775" s="4"/>
      <c r="J775" s="4"/>
      <c r="K775" s="4"/>
      <c r="L775" s="4"/>
      <c r="M775" s="4"/>
      <c r="N775" s="4"/>
      <c r="O775" s="5"/>
      <c r="P775" s="4"/>
      <c r="Q775" s="4"/>
      <c r="R775" s="4"/>
      <c r="S775" s="6"/>
      <c r="T775" s="11"/>
      <c r="U775" s="11"/>
    </row>
    <row r="776" spans="2:21" s="2" customFormat="1" x14ac:dyDescent="0.2">
      <c r="B776" s="11"/>
      <c r="C776" s="11"/>
      <c r="D776" s="11"/>
      <c r="E776" s="11"/>
      <c r="F776" s="11"/>
      <c r="H776" s="4"/>
      <c r="I776" s="4"/>
      <c r="J776" s="4"/>
      <c r="K776" s="4"/>
      <c r="L776" s="4"/>
      <c r="M776" s="4"/>
      <c r="N776" s="4"/>
      <c r="O776" s="5"/>
      <c r="P776" s="4"/>
      <c r="Q776" s="4"/>
      <c r="R776" s="4"/>
      <c r="S776" s="6"/>
      <c r="T776" s="11"/>
      <c r="U776" s="11"/>
    </row>
    <row r="777" spans="2:21" s="2" customFormat="1" x14ac:dyDescent="0.2">
      <c r="B777" s="11"/>
      <c r="C777" s="11"/>
      <c r="D777" s="11"/>
      <c r="E777" s="11"/>
      <c r="F777" s="11"/>
      <c r="H777" s="4"/>
      <c r="I777" s="4"/>
      <c r="J777" s="4"/>
      <c r="K777" s="4"/>
      <c r="L777" s="4"/>
      <c r="M777" s="4"/>
      <c r="N777" s="4"/>
      <c r="O777" s="5"/>
      <c r="P777" s="4"/>
      <c r="Q777" s="4"/>
      <c r="R777" s="4"/>
      <c r="S777" s="6"/>
      <c r="T777" s="11"/>
      <c r="U777" s="11"/>
    </row>
    <row r="778" spans="2:21" s="2" customFormat="1" x14ac:dyDescent="0.2">
      <c r="B778" s="11"/>
      <c r="C778" s="11"/>
      <c r="D778" s="11"/>
      <c r="E778" s="11"/>
      <c r="F778" s="11"/>
      <c r="H778" s="4"/>
      <c r="I778" s="4"/>
      <c r="J778" s="4"/>
      <c r="K778" s="4"/>
      <c r="L778" s="4"/>
      <c r="M778" s="4"/>
      <c r="N778" s="4"/>
      <c r="O778" s="5"/>
      <c r="P778" s="4"/>
      <c r="Q778" s="4"/>
      <c r="R778" s="4"/>
      <c r="S778" s="6"/>
      <c r="T778" s="11"/>
      <c r="U778" s="11"/>
    </row>
    <row r="779" spans="2:21" s="2" customFormat="1" x14ac:dyDescent="0.2">
      <c r="B779" s="11"/>
      <c r="C779" s="11"/>
      <c r="D779" s="11"/>
      <c r="E779" s="11"/>
      <c r="F779" s="11"/>
      <c r="H779" s="4"/>
      <c r="I779" s="4"/>
      <c r="J779" s="4"/>
      <c r="K779" s="4"/>
      <c r="L779" s="4"/>
      <c r="M779" s="4"/>
      <c r="N779" s="4"/>
      <c r="O779" s="5"/>
      <c r="P779" s="4"/>
      <c r="Q779" s="4"/>
      <c r="R779" s="4"/>
      <c r="S779" s="6"/>
      <c r="T779" s="11"/>
      <c r="U779" s="11"/>
    </row>
    <row r="780" spans="2:21" s="2" customFormat="1" x14ac:dyDescent="0.2">
      <c r="B780" s="11"/>
      <c r="C780" s="11"/>
      <c r="D780" s="11"/>
      <c r="E780" s="11"/>
      <c r="F780" s="11"/>
      <c r="H780" s="4"/>
      <c r="I780" s="4"/>
      <c r="J780" s="4"/>
      <c r="K780" s="4"/>
      <c r="L780" s="4"/>
      <c r="M780" s="4"/>
      <c r="N780" s="4"/>
      <c r="O780" s="5"/>
      <c r="P780" s="4"/>
      <c r="Q780" s="4"/>
      <c r="R780" s="4"/>
      <c r="S780" s="6"/>
      <c r="T780" s="11"/>
      <c r="U780" s="11"/>
    </row>
    <row r="781" spans="2:21" s="2" customFormat="1" x14ac:dyDescent="0.2">
      <c r="B781" s="11"/>
      <c r="C781" s="11"/>
      <c r="D781" s="11"/>
      <c r="E781" s="11"/>
      <c r="F781" s="11"/>
      <c r="H781" s="4"/>
      <c r="I781" s="4"/>
      <c r="J781" s="4"/>
      <c r="K781" s="4"/>
      <c r="L781" s="4"/>
      <c r="M781" s="4"/>
      <c r="N781" s="4"/>
      <c r="O781" s="5"/>
      <c r="P781" s="4"/>
      <c r="Q781" s="4"/>
      <c r="R781" s="4"/>
      <c r="S781" s="6"/>
      <c r="T781" s="11"/>
      <c r="U781" s="11"/>
    </row>
    <row r="782" spans="2:21" s="2" customFormat="1" x14ac:dyDescent="0.2">
      <c r="B782" s="11"/>
      <c r="C782" s="11"/>
      <c r="D782" s="11"/>
      <c r="E782" s="11"/>
      <c r="F782" s="11"/>
      <c r="H782" s="4"/>
      <c r="I782" s="4"/>
      <c r="J782" s="4"/>
      <c r="K782" s="4"/>
      <c r="L782" s="4"/>
      <c r="M782" s="4"/>
      <c r="N782" s="4"/>
      <c r="O782" s="5"/>
      <c r="P782" s="4"/>
      <c r="Q782" s="4"/>
      <c r="R782" s="4"/>
      <c r="S782" s="6"/>
      <c r="T782" s="11"/>
      <c r="U782" s="11"/>
    </row>
    <row r="783" spans="2:21" s="2" customFormat="1" x14ac:dyDescent="0.2">
      <c r="B783" s="11"/>
      <c r="C783" s="11"/>
      <c r="D783" s="11"/>
      <c r="E783" s="11"/>
      <c r="F783" s="11"/>
      <c r="H783" s="4"/>
      <c r="I783" s="4"/>
      <c r="J783" s="4"/>
      <c r="K783" s="4"/>
      <c r="L783" s="4"/>
      <c r="M783" s="4"/>
      <c r="N783" s="4"/>
      <c r="O783" s="5"/>
      <c r="P783" s="4"/>
      <c r="Q783" s="4"/>
      <c r="R783" s="4"/>
      <c r="S783" s="6"/>
      <c r="T783" s="11"/>
      <c r="U783" s="11"/>
    </row>
    <row r="784" spans="2:21" s="2" customFormat="1" x14ac:dyDescent="0.2">
      <c r="B784" s="11"/>
      <c r="C784" s="11"/>
      <c r="D784" s="11"/>
      <c r="E784" s="11"/>
      <c r="F784" s="11"/>
      <c r="H784" s="4"/>
      <c r="I784" s="4"/>
      <c r="J784" s="4"/>
      <c r="K784" s="4"/>
      <c r="L784" s="4"/>
      <c r="M784" s="4"/>
      <c r="N784" s="4"/>
      <c r="O784" s="5"/>
      <c r="P784" s="4"/>
      <c r="Q784" s="4"/>
      <c r="R784" s="4"/>
      <c r="S784" s="6"/>
      <c r="T784" s="11"/>
      <c r="U784" s="11"/>
    </row>
    <row r="785" spans="2:21" s="2" customFormat="1" x14ac:dyDescent="0.2">
      <c r="B785" s="11"/>
      <c r="C785" s="11"/>
      <c r="D785" s="11"/>
      <c r="E785" s="11"/>
      <c r="F785" s="11"/>
      <c r="H785" s="4"/>
      <c r="I785" s="4"/>
      <c r="J785" s="4"/>
      <c r="K785" s="4"/>
      <c r="L785" s="4"/>
      <c r="M785" s="4"/>
      <c r="N785" s="4"/>
      <c r="O785" s="5"/>
      <c r="P785" s="4"/>
      <c r="Q785" s="4"/>
      <c r="R785" s="4"/>
      <c r="S785" s="6"/>
      <c r="T785" s="11"/>
      <c r="U785" s="11"/>
    </row>
    <row r="786" spans="2:21" s="2" customFormat="1" x14ac:dyDescent="0.2">
      <c r="B786" s="11"/>
      <c r="C786" s="11"/>
      <c r="D786" s="11"/>
      <c r="E786" s="11"/>
      <c r="F786" s="11"/>
      <c r="H786" s="4"/>
      <c r="I786" s="4"/>
      <c r="J786" s="4"/>
      <c r="K786" s="4"/>
      <c r="L786" s="4"/>
      <c r="M786" s="4"/>
      <c r="N786" s="4"/>
      <c r="O786" s="5"/>
      <c r="P786" s="4"/>
      <c r="Q786" s="4"/>
      <c r="R786" s="4"/>
      <c r="S786" s="6"/>
      <c r="T786" s="11"/>
      <c r="U786" s="11"/>
    </row>
    <row r="787" spans="2:21" s="2" customFormat="1" x14ac:dyDescent="0.2">
      <c r="B787" s="11"/>
      <c r="C787" s="11"/>
      <c r="D787" s="11"/>
      <c r="E787" s="11"/>
      <c r="F787" s="11"/>
      <c r="H787" s="4"/>
      <c r="I787" s="4"/>
      <c r="J787" s="4"/>
      <c r="K787" s="4"/>
      <c r="L787" s="4"/>
      <c r="M787" s="4"/>
      <c r="N787" s="4"/>
      <c r="O787" s="5"/>
      <c r="P787" s="4"/>
      <c r="Q787" s="4"/>
      <c r="R787" s="4"/>
      <c r="S787" s="6"/>
      <c r="T787" s="11"/>
      <c r="U787" s="11"/>
    </row>
    <row r="788" spans="2:21" s="2" customFormat="1" x14ac:dyDescent="0.2">
      <c r="B788" s="11"/>
      <c r="C788" s="11"/>
      <c r="D788" s="11"/>
      <c r="E788" s="11"/>
      <c r="F788" s="11"/>
      <c r="H788" s="4"/>
      <c r="I788" s="4"/>
      <c r="J788" s="4"/>
      <c r="K788" s="4"/>
      <c r="L788" s="4"/>
      <c r="M788" s="4"/>
      <c r="N788" s="4"/>
      <c r="O788" s="5"/>
      <c r="P788" s="4"/>
      <c r="Q788" s="4"/>
      <c r="R788" s="4"/>
      <c r="S788" s="6"/>
      <c r="T788" s="11"/>
      <c r="U788" s="11"/>
    </row>
    <row r="789" spans="2:21" s="2" customFormat="1" x14ac:dyDescent="0.2">
      <c r="B789" s="11"/>
      <c r="C789" s="11"/>
      <c r="D789" s="11"/>
      <c r="E789" s="11"/>
      <c r="F789" s="11"/>
      <c r="H789" s="4"/>
      <c r="I789" s="4"/>
      <c r="J789" s="4"/>
      <c r="K789" s="4"/>
      <c r="L789" s="4"/>
      <c r="M789" s="4"/>
      <c r="N789" s="4"/>
      <c r="O789" s="5"/>
      <c r="P789" s="4"/>
      <c r="Q789" s="4"/>
      <c r="R789" s="4"/>
      <c r="S789" s="6"/>
      <c r="T789" s="11"/>
      <c r="U789" s="11"/>
    </row>
    <row r="790" spans="2:21" s="2" customFormat="1" x14ac:dyDescent="0.2">
      <c r="B790" s="11"/>
      <c r="C790" s="11"/>
      <c r="D790" s="11"/>
      <c r="E790" s="11"/>
      <c r="F790" s="11"/>
      <c r="H790" s="4"/>
      <c r="I790" s="4"/>
      <c r="J790" s="4"/>
      <c r="K790" s="4"/>
      <c r="L790" s="4"/>
      <c r="M790" s="4"/>
      <c r="N790" s="4"/>
      <c r="O790" s="5"/>
      <c r="P790" s="4"/>
      <c r="Q790" s="4"/>
      <c r="R790" s="4"/>
      <c r="S790" s="6"/>
      <c r="T790" s="11"/>
      <c r="U790" s="11"/>
    </row>
    <row r="791" spans="2:21" s="2" customFormat="1" x14ac:dyDescent="0.2">
      <c r="B791" s="11"/>
      <c r="C791" s="11"/>
      <c r="D791" s="11"/>
      <c r="E791" s="11"/>
      <c r="F791" s="11"/>
      <c r="H791" s="4"/>
      <c r="I791" s="4"/>
      <c r="J791" s="4"/>
      <c r="K791" s="4"/>
      <c r="L791" s="4"/>
      <c r="M791" s="4"/>
      <c r="N791" s="4"/>
      <c r="O791" s="5"/>
      <c r="P791" s="4"/>
      <c r="Q791" s="4"/>
      <c r="R791" s="4"/>
      <c r="S791" s="6"/>
      <c r="T791" s="11"/>
      <c r="U791" s="11"/>
    </row>
    <row r="792" spans="2:21" s="2" customFormat="1" x14ac:dyDescent="0.2">
      <c r="B792" s="11"/>
      <c r="C792" s="11"/>
      <c r="D792" s="11"/>
      <c r="E792" s="11"/>
      <c r="F792" s="11"/>
      <c r="H792" s="4"/>
      <c r="I792" s="4"/>
      <c r="J792" s="4"/>
      <c r="K792" s="4"/>
      <c r="L792" s="4"/>
      <c r="M792" s="4"/>
      <c r="N792" s="4"/>
      <c r="O792" s="5"/>
      <c r="P792" s="4"/>
      <c r="Q792" s="4"/>
      <c r="R792" s="4"/>
      <c r="S792" s="6"/>
      <c r="T792" s="11"/>
      <c r="U792" s="11"/>
    </row>
    <row r="793" spans="2:21" s="2" customFormat="1" x14ac:dyDescent="0.2">
      <c r="B793" s="11"/>
      <c r="C793" s="11"/>
      <c r="D793" s="11"/>
      <c r="E793" s="11"/>
      <c r="F793" s="11"/>
      <c r="H793" s="4"/>
      <c r="I793" s="4"/>
      <c r="J793" s="4"/>
      <c r="K793" s="4"/>
      <c r="L793" s="4"/>
      <c r="M793" s="4"/>
      <c r="N793" s="4"/>
      <c r="O793" s="5"/>
      <c r="P793" s="4"/>
      <c r="Q793" s="4"/>
      <c r="R793" s="4"/>
      <c r="S793" s="6"/>
      <c r="T793" s="11"/>
      <c r="U793" s="11"/>
    </row>
    <row r="794" spans="2:21" s="2" customFormat="1" x14ac:dyDescent="0.2">
      <c r="B794" s="11"/>
      <c r="C794" s="11"/>
      <c r="D794" s="11"/>
      <c r="E794" s="11"/>
      <c r="F794" s="11"/>
      <c r="H794" s="4"/>
      <c r="I794" s="4"/>
      <c r="J794" s="4"/>
      <c r="K794" s="4"/>
      <c r="L794" s="4"/>
      <c r="M794" s="4"/>
      <c r="N794" s="4"/>
      <c r="O794" s="5"/>
      <c r="P794" s="4"/>
      <c r="Q794" s="4"/>
      <c r="R794" s="4"/>
      <c r="S794" s="6"/>
      <c r="T794" s="11"/>
      <c r="U794" s="11"/>
    </row>
    <row r="795" spans="2:21" s="2" customFormat="1" x14ac:dyDescent="0.2">
      <c r="B795" s="11"/>
      <c r="C795" s="11"/>
      <c r="D795" s="11"/>
      <c r="E795" s="11"/>
      <c r="F795" s="11"/>
      <c r="H795" s="4"/>
      <c r="I795" s="4"/>
      <c r="J795" s="4"/>
      <c r="K795" s="4"/>
      <c r="L795" s="4"/>
      <c r="M795" s="4"/>
      <c r="N795" s="4"/>
      <c r="O795" s="5"/>
      <c r="P795" s="4"/>
      <c r="Q795" s="4"/>
      <c r="R795" s="4"/>
      <c r="S795" s="6"/>
      <c r="T795" s="11"/>
      <c r="U795" s="11"/>
    </row>
    <row r="796" spans="2:21" s="2" customFormat="1" x14ac:dyDescent="0.2">
      <c r="B796" s="11"/>
      <c r="C796" s="11"/>
      <c r="D796" s="11"/>
      <c r="E796" s="11"/>
      <c r="F796" s="11"/>
      <c r="H796" s="4"/>
      <c r="I796" s="4"/>
      <c r="J796" s="4"/>
      <c r="K796" s="4"/>
      <c r="L796" s="4"/>
      <c r="M796" s="4"/>
      <c r="N796" s="4"/>
      <c r="O796" s="5"/>
      <c r="P796" s="4"/>
      <c r="Q796" s="4"/>
      <c r="R796" s="4"/>
      <c r="S796" s="6"/>
      <c r="T796" s="11"/>
      <c r="U796" s="11"/>
    </row>
    <row r="797" spans="2:21" s="2" customFormat="1" x14ac:dyDescent="0.2">
      <c r="B797" s="11"/>
      <c r="C797" s="11"/>
      <c r="D797" s="11"/>
      <c r="E797" s="11"/>
      <c r="F797" s="11"/>
      <c r="H797" s="4"/>
      <c r="I797" s="4"/>
      <c r="J797" s="4"/>
      <c r="K797" s="4"/>
      <c r="L797" s="4"/>
      <c r="M797" s="4"/>
      <c r="N797" s="4"/>
      <c r="O797" s="5"/>
      <c r="P797" s="4"/>
      <c r="Q797" s="4"/>
      <c r="R797" s="4"/>
      <c r="S797" s="6"/>
      <c r="T797" s="11"/>
      <c r="U797" s="11"/>
    </row>
    <row r="798" spans="2:21" s="2" customFormat="1" x14ac:dyDescent="0.2">
      <c r="B798" s="11"/>
      <c r="C798" s="11"/>
      <c r="D798" s="11"/>
      <c r="E798" s="11"/>
      <c r="F798" s="11"/>
      <c r="H798" s="4"/>
      <c r="I798" s="4"/>
      <c r="J798" s="4"/>
      <c r="K798" s="4"/>
      <c r="L798" s="4"/>
      <c r="M798" s="4"/>
      <c r="N798" s="4"/>
      <c r="O798" s="5"/>
      <c r="P798" s="4"/>
      <c r="Q798" s="4"/>
      <c r="R798" s="4"/>
      <c r="S798" s="6"/>
      <c r="T798" s="11"/>
      <c r="U798" s="11"/>
    </row>
    <row r="799" spans="2:21" s="2" customFormat="1" x14ac:dyDescent="0.2">
      <c r="B799" s="11"/>
      <c r="C799" s="11"/>
      <c r="D799" s="11"/>
      <c r="E799" s="11"/>
      <c r="F799" s="11"/>
      <c r="H799" s="4"/>
      <c r="I799" s="4"/>
      <c r="J799" s="4"/>
      <c r="K799" s="4"/>
      <c r="L799" s="4"/>
      <c r="M799" s="4"/>
      <c r="N799" s="4"/>
      <c r="O799" s="5"/>
      <c r="P799" s="4"/>
      <c r="Q799" s="4"/>
      <c r="R799" s="4"/>
      <c r="S799" s="6"/>
      <c r="T799" s="11"/>
      <c r="U799" s="11"/>
    </row>
    <row r="800" spans="2:21" s="2" customFormat="1" x14ac:dyDescent="0.2">
      <c r="B800" s="11"/>
      <c r="C800" s="11"/>
      <c r="D800" s="11"/>
      <c r="E800" s="11"/>
      <c r="F800" s="11"/>
      <c r="H800" s="4"/>
      <c r="I800" s="4"/>
      <c r="J800" s="4"/>
      <c r="K800" s="4"/>
      <c r="L800" s="4"/>
      <c r="M800" s="4"/>
      <c r="N800" s="4"/>
      <c r="O800" s="5"/>
      <c r="P800" s="4"/>
      <c r="Q800" s="4"/>
      <c r="R800" s="4"/>
      <c r="S800" s="6"/>
      <c r="T800" s="11"/>
      <c r="U800" s="11"/>
    </row>
    <row r="801" spans="2:21" s="2" customFormat="1" x14ac:dyDescent="0.2">
      <c r="B801" s="11"/>
      <c r="C801" s="11"/>
      <c r="D801" s="11"/>
      <c r="E801" s="11"/>
      <c r="F801" s="11"/>
      <c r="H801" s="4"/>
      <c r="I801" s="4"/>
      <c r="J801" s="4"/>
      <c r="K801" s="4"/>
      <c r="L801" s="4"/>
      <c r="M801" s="4"/>
      <c r="N801" s="4"/>
      <c r="O801" s="5"/>
      <c r="P801" s="4"/>
      <c r="Q801" s="4"/>
      <c r="R801" s="4"/>
      <c r="S801" s="6"/>
      <c r="T801" s="11"/>
      <c r="U801" s="11"/>
    </row>
    <row r="802" spans="2:21" s="2" customFormat="1" x14ac:dyDescent="0.2">
      <c r="B802" s="11"/>
      <c r="C802" s="11"/>
      <c r="D802" s="11"/>
      <c r="E802" s="11"/>
      <c r="F802" s="11"/>
      <c r="H802" s="4"/>
      <c r="I802" s="4"/>
      <c r="J802" s="4"/>
      <c r="K802" s="4"/>
      <c r="L802" s="4"/>
      <c r="M802" s="4"/>
      <c r="N802" s="4"/>
      <c r="O802" s="5"/>
      <c r="P802" s="4"/>
      <c r="Q802" s="4"/>
      <c r="R802" s="4"/>
      <c r="S802" s="6"/>
      <c r="T802" s="11"/>
      <c r="U802" s="11"/>
    </row>
    <row r="803" spans="2:21" s="2" customFormat="1" x14ac:dyDescent="0.2">
      <c r="B803" s="11"/>
      <c r="C803" s="11"/>
      <c r="D803" s="11"/>
      <c r="E803" s="11"/>
      <c r="F803" s="11"/>
      <c r="H803" s="4"/>
      <c r="I803" s="4"/>
      <c r="J803" s="4"/>
      <c r="K803" s="4"/>
      <c r="L803" s="4"/>
      <c r="M803" s="4"/>
      <c r="N803" s="4"/>
      <c r="O803" s="5"/>
      <c r="P803" s="4"/>
      <c r="Q803" s="4"/>
      <c r="R803" s="4"/>
      <c r="S803" s="6"/>
      <c r="T803" s="11"/>
      <c r="U803" s="11"/>
    </row>
    <row r="804" spans="2:21" s="2" customFormat="1" x14ac:dyDescent="0.2">
      <c r="B804" s="11"/>
      <c r="C804" s="11"/>
      <c r="D804" s="11"/>
      <c r="E804" s="11"/>
      <c r="F804" s="11"/>
      <c r="H804" s="4"/>
      <c r="I804" s="4"/>
      <c r="J804" s="4"/>
      <c r="K804" s="4"/>
      <c r="L804" s="4"/>
      <c r="M804" s="4"/>
      <c r="N804" s="4"/>
      <c r="O804" s="5"/>
      <c r="P804" s="4"/>
      <c r="Q804" s="4"/>
      <c r="R804" s="4"/>
      <c r="S804" s="6"/>
      <c r="T804" s="11"/>
      <c r="U804" s="11"/>
    </row>
    <row r="805" spans="2:21" s="2" customFormat="1" x14ac:dyDescent="0.2">
      <c r="B805" s="11"/>
      <c r="C805" s="11"/>
      <c r="D805" s="11"/>
      <c r="E805" s="11"/>
      <c r="F805" s="11"/>
      <c r="H805" s="4"/>
      <c r="I805" s="4"/>
      <c r="J805" s="4"/>
      <c r="K805" s="4"/>
      <c r="L805" s="4"/>
      <c r="M805" s="4"/>
      <c r="N805" s="4"/>
      <c r="O805" s="5"/>
      <c r="P805" s="4"/>
      <c r="Q805" s="4"/>
      <c r="R805" s="4"/>
      <c r="S805" s="6"/>
      <c r="T805" s="11"/>
      <c r="U805" s="11"/>
    </row>
    <row r="806" spans="2:21" s="2" customFormat="1" x14ac:dyDescent="0.2">
      <c r="B806" s="11"/>
      <c r="C806" s="11"/>
      <c r="D806" s="11"/>
      <c r="E806" s="11"/>
      <c r="F806" s="11"/>
      <c r="H806" s="4"/>
      <c r="I806" s="4"/>
      <c r="J806" s="4"/>
      <c r="K806" s="4"/>
      <c r="L806" s="4"/>
      <c r="M806" s="4"/>
      <c r="N806" s="4"/>
      <c r="O806" s="5"/>
      <c r="P806" s="4"/>
      <c r="Q806" s="4"/>
      <c r="R806" s="4"/>
      <c r="S806" s="6"/>
      <c r="T806" s="11"/>
      <c r="U806" s="11"/>
    </row>
    <row r="807" spans="2:21" s="2" customFormat="1" x14ac:dyDescent="0.2">
      <c r="B807" s="11"/>
      <c r="C807" s="11"/>
      <c r="D807" s="11"/>
      <c r="E807" s="11"/>
      <c r="F807" s="11"/>
      <c r="H807" s="4"/>
      <c r="I807" s="4"/>
      <c r="J807" s="4"/>
      <c r="K807" s="4"/>
      <c r="L807" s="4"/>
      <c r="M807" s="4"/>
      <c r="N807" s="4"/>
      <c r="O807" s="5"/>
      <c r="P807" s="4"/>
      <c r="Q807" s="4"/>
      <c r="R807" s="4"/>
      <c r="S807" s="6"/>
      <c r="T807" s="11"/>
      <c r="U807" s="11"/>
    </row>
    <row r="808" spans="2:21" s="2" customFormat="1" x14ac:dyDescent="0.2">
      <c r="B808" s="11"/>
      <c r="C808" s="11"/>
      <c r="D808" s="11"/>
      <c r="E808" s="11"/>
      <c r="F808" s="11"/>
      <c r="H808" s="4"/>
      <c r="I808" s="4"/>
      <c r="J808" s="4"/>
      <c r="K808" s="4"/>
      <c r="L808" s="4"/>
      <c r="M808" s="4"/>
      <c r="N808" s="4"/>
      <c r="O808" s="5"/>
      <c r="P808" s="4"/>
      <c r="Q808" s="4"/>
      <c r="R808" s="4"/>
      <c r="S808" s="6"/>
      <c r="T808" s="11"/>
      <c r="U808" s="11"/>
    </row>
    <row r="809" spans="2:21" s="2" customFormat="1" x14ac:dyDescent="0.2">
      <c r="B809" s="11"/>
      <c r="C809" s="11"/>
      <c r="D809" s="11"/>
      <c r="E809" s="11"/>
      <c r="F809" s="11"/>
      <c r="H809" s="4"/>
      <c r="I809" s="4"/>
      <c r="J809" s="4"/>
      <c r="K809" s="4"/>
      <c r="L809" s="4"/>
      <c r="M809" s="4"/>
      <c r="N809" s="4"/>
      <c r="O809" s="5"/>
      <c r="P809" s="4"/>
      <c r="Q809" s="4"/>
      <c r="R809" s="4"/>
      <c r="S809" s="6"/>
      <c r="T809" s="11"/>
      <c r="U809" s="11"/>
    </row>
    <row r="810" spans="2:21" s="2" customFormat="1" x14ac:dyDescent="0.2">
      <c r="B810" s="11"/>
      <c r="C810" s="11"/>
      <c r="D810" s="11"/>
      <c r="E810" s="11"/>
      <c r="F810" s="11"/>
      <c r="H810" s="4"/>
      <c r="I810" s="4"/>
      <c r="J810" s="4"/>
      <c r="K810" s="4"/>
      <c r="L810" s="4"/>
      <c r="M810" s="4"/>
      <c r="N810" s="4"/>
      <c r="O810" s="5"/>
      <c r="P810" s="4"/>
      <c r="Q810" s="4"/>
      <c r="R810" s="4"/>
      <c r="S810" s="6"/>
      <c r="T810" s="11"/>
      <c r="U810" s="11"/>
    </row>
    <row r="811" spans="2:21" s="2" customFormat="1" x14ac:dyDescent="0.2">
      <c r="B811" s="11"/>
      <c r="C811" s="11"/>
      <c r="D811" s="11"/>
      <c r="E811" s="11"/>
      <c r="F811" s="11"/>
      <c r="H811" s="4"/>
      <c r="I811" s="4"/>
      <c r="J811" s="4"/>
      <c r="K811" s="4"/>
      <c r="L811" s="4"/>
      <c r="M811" s="4"/>
      <c r="N811" s="4"/>
      <c r="O811" s="5"/>
      <c r="P811" s="4"/>
      <c r="Q811" s="4"/>
      <c r="R811" s="4"/>
      <c r="S811" s="6"/>
      <c r="T811" s="11"/>
      <c r="U811" s="11"/>
    </row>
    <row r="812" spans="2:21" s="2" customFormat="1" x14ac:dyDescent="0.2">
      <c r="B812" s="11"/>
      <c r="C812" s="11"/>
      <c r="D812" s="11"/>
      <c r="E812" s="11"/>
      <c r="F812" s="11"/>
      <c r="H812" s="4"/>
      <c r="I812" s="4"/>
      <c r="J812" s="4"/>
      <c r="K812" s="4"/>
      <c r="L812" s="4"/>
      <c r="M812" s="4"/>
      <c r="N812" s="4"/>
      <c r="O812" s="5"/>
      <c r="P812" s="4"/>
      <c r="Q812" s="4"/>
      <c r="R812" s="4"/>
      <c r="S812" s="6"/>
      <c r="T812" s="11"/>
      <c r="U812" s="11"/>
    </row>
    <row r="813" spans="2:21" s="2" customFormat="1" x14ac:dyDescent="0.2">
      <c r="B813" s="11"/>
      <c r="C813" s="11"/>
      <c r="D813" s="11"/>
      <c r="E813" s="11"/>
      <c r="F813" s="11"/>
      <c r="H813" s="4"/>
      <c r="I813" s="4"/>
      <c r="J813" s="4"/>
      <c r="K813" s="4"/>
      <c r="L813" s="4"/>
      <c r="M813" s="4"/>
      <c r="N813" s="4"/>
      <c r="O813" s="5"/>
      <c r="P813" s="4"/>
      <c r="Q813" s="4"/>
      <c r="R813" s="4"/>
      <c r="S813" s="6"/>
      <c r="T813" s="11"/>
      <c r="U813" s="11"/>
    </row>
    <row r="814" spans="2:21" s="2" customFormat="1" x14ac:dyDescent="0.2">
      <c r="B814" s="11"/>
      <c r="C814" s="11"/>
      <c r="D814" s="11"/>
      <c r="E814" s="11"/>
      <c r="F814" s="11"/>
      <c r="H814" s="4"/>
      <c r="I814" s="4"/>
      <c r="J814" s="4"/>
      <c r="K814" s="4"/>
      <c r="L814" s="4"/>
      <c r="M814" s="4"/>
      <c r="N814" s="4"/>
      <c r="O814" s="5"/>
      <c r="P814" s="4"/>
      <c r="Q814" s="4"/>
      <c r="R814" s="4"/>
      <c r="S814" s="6"/>
      <c r="T814" s="11"/>
      <c r="U814" s="11"/>
    </row>
    <row r="815" spans="2:21" s="2" customFormat="1" x14ac:dyDescent="0.2">
      <c r="B815" s="11"/>
      <c r="C815" s="11"/>
      <c r="D815" s="11"/>
      <c r="E815" s="11"/>
      <c r="F815" s="11"/>
      <c r="H815" s="4"/>
      <c r="I815" s="4"/>
      <c r="J815" s="4"/>
      <c r="K815" s="4"/>
      <c r="L815" s="4"/>
      <c r="M815" s="4"/>
      <c r="N815" s="4"/>
      <c r="O815" s="5"/>
      <c r="P815" s="4"/>
      <c r="Q815" s="4"/>
      <c r="R815" s="4"/>
      <c r="S815" s="6"/>
      <c r="T815" s="11"/>
      <c r="U815" s="11"/>
    </row>
    <row r="816" spans="2:21" s="2" customFormat="1" x14ac:dyDescent="0.2">
      <c r="B816" s="11"/>
      <c r="C816" s="11"/>
      <c r="D816" s="11"/>
      <c r="E816" s="11"/>
      <c r="F816" s="11"/>
      <c r="H816" s="4"/>
      <c r="I816" s="4"/>
      <c r="J816" s="4"/>
      <c r="K816" s="4"/>
      <c r="L816" s="4"/>
      <c r="M816" s="4"/>
      <c r="N816" s="4"/>
      <c r="O816" s="5"/>
      <c r="P816" s="4"/>
      <c r="Q816" s="4"/>
      <c r="R816" s="4"/>
      <c r="S816" s="6"/>
      <c r="T816" s="11"/>
      <c r="U816" s="11"/>
    </row>
    <row r="817" spans="2:21" s="2" customFormat="1" x14ac:dyDescent="0.2">
      <c r="B817" s="11"/>
      <c r="C817" s="11"/>
      <c r="D817" s="11"/>
      <c r="E817" s="11"/>
      <c r="F817" s="11"/>
      <c r="H817" s="4"/>
      <c r="I817" s="4"/>
      <c r="J817" s="4"/>
      <c r="K817" s="4"/>
      <c r="L817" s="4"/>
      <c r="M817" s="4"/>
      <c r="N817" s="4"/>
      <c r="O817" s="5"/>
      <c r="P817" s="4"/>
      <c r="Q817" s="4"/>
      <c r="R817" s="4"/>
      <c r="S817" s="6"/>
      <c r="T817" s="11"/>
      <c r="U817" s="11"/>
    </row>
    <row r="818" spans="2:21" s="2" customFormat="1" x14ac:dyDescent="0.2">
      <c r="B818" s="11"/>
      <c r="C818" s="11"/>
      <c r="D818" s="11"/>
      <c r="E818" s="11"/>
      <c r="F818" s="11"/>
      <c r="H818" s="4"/>
      <c r="I818" s="4"/>
      <c r="J818" s="4"/>
      <c r="K818" s="4"/>
      <c r="L818" s="4"/>
      <c r="M818" s="4"/>
      <c r="N818" s="4"/>
      <c r="O818" s="5"/>
      <c r="P818" s="4"/>
      <c r="Q818" s="4"/>
      <c r="R818" s="4"/>
      <c r="S818" s="6"/>
      <c r="T818" s="11"/>
      <c r="U818" s="11"/>
    </row>
    <row r="819" spans="2:21" s="2" customFormat="1" x14ac:dyDescent="0.2">
      <c r="B819" s="11"/>
      <c r="C819" s="11"/>
      <c r="D819" s="11"/>
      <c r="E819" s="11"/>
      <c r="F819" s="11"/>
      <c r="H819" s="4"/>
      <c r="I819" s="4"/>
      <c r="J819" s="4"/>
      <c r="K819" s="4"/>
      <c r="L819" s="4"/>
      <c r="M819" s="4"/>
      <c r="N819" s="4"/>
      <c r="O819" s="5"/>
      <c r="P819" s="4"/>
      <c r="Q819" s="4"/>
      <c r="R819" s="4"/>
      <c r="S819" s="6"/>
      <c r="T819" s="11"/>
      <c r="U819" s="11"/>
    </row>
    <row r="820" spans="2:21" s="2" customFormat="1" x14ac:dyDescent="0.2">
      <c r="B820" s="11"/>
      <c r="C820" s="11"/>
      <c r="D820" s="11"/>
      <c r="E820" s="11"/>
      <c r="F820" s="11"/>
      <c r="H820" s="4"/>
      <c r="I820" s="4"/>
      <c r="J820" s="4"/>
      <c r="K820" s="4"/>
      <c r="L820" s="4"/>
      <c r="M820" s="4"/>
      <c r="N820" s="4"/>
      <c r="O820" s="5"/>
      <c r="P820" s="4"/>
      <c r="Q820" s="4"/>
      <c r="R820" s="4"/>
      <c r="S820" s="6"/>
      <c r="T820" s="11"/>
      <c r="U820" s="11"/>
    </row>
    <row r="821" spans="2:21" s="2" customFormat="1" x14ac:dyDescent="0.2">
      <c r="B821" s="11"/>
      <c r="C821" s="11"/>
      <c r="D821" s="11"/>
      <c r="E821" s="11"/>
      <c r="F821" s="11"/>
      <c r="H821" s="4"/>
      <c r="I821" s="4"/>
      <c r="J821" s="4"/>
      <c r="K821" s="4"/>
      <c r="L821" s="4"/>
      <c r="M821" s="4"/>
      <c r="N821" s="4"/>
      <c r="O821" s="5"/>
      <c r="P821" s="4"/>
      <c r="Q821" s="4"/>
      <c r="R821" s="4"/>
      <c r="S821" s="6"/>
      <c r="T821" s="11"/>
      <c r="U821" s="11"/>
    </row>
    <row r="822" spans="2:21" s="2" customFormat="1" x14ac:dyDescent="0.2">
      <c r="B822" s="11"/>
      <c r="C822" s="11"/>
      <c r="D822" s="11"/>
      <c r="E822" s="11"/>
      <c r="F822" s="11"/>
      <c r="H822" s="4"/>
      <c r="I822" s="4"/>
      <c r="J822" s="4"/>
      <c r="K822" s="4"/>
      <c r="L822" s="4"/>
      <c r="M822" s="4"/>
      <c r="N822" s="4"/>
      <c r="O822" s="5"/>
      <c r="P822" s="4"/>
      <c r="Q822" s="4"/>
      <c r="R822" s="4"/>
      <c r="S822" s="6"/>
      <c r="T822" s="11"/>
      <c r="U822" s="11"/>
    </row>
    <row r="823" spans="2:21" s="2" customFormat="1" x14ac:dyDescent="0.2">
      <c r="B823" s="11"/>
      <c r="C823" s="11"/>
      <c r="D823" s="11"/>
      <c r="E823" s="11"/>
      <c r="F823" s="11"/>
      <c r="H823" s="4"/>
      <c r="I823" s="4"/>
      <c r="J823" s="4"/>
      <c r="K823" s="4"/>
      <c r="L823" s="4"/>
      <c r="M823" s="4"/>
      <c r="N823" s="4"/>
      <c r="O823" s="5"/>
      <c r="P823" s="4"/>
      <c r="Q823" s="4"/>
      <c r="R823" s="4"/>
      <c r="S823" s="6"/>
      <c r="T823" s="11"/>
      <c r="U823" s="11"/>
    </row>
    <row r="824" spans="2:21" s="2" customFormat="1" x14ac:dyDescent="0.2">
      <c r="B824" s="11"/>
      <c r="C824" s="11"/>
      <c r="D824" s="11"/>
      <c r="E824" s="11"/>
      <c r="F824" s="11"/>
      <c r="H824" s="4"/>
      <c r="I824" s="4"/>
      <c r="J824" s="4"/>
      <c r="K824" s="4"/>
      <c r="L824" s="4"/>
      <c r="M824" s="4"/>
      <c r="N824" s="4"/>
      <c r="O824" s="5"/>
      <c r="P824" s="4"/>
      <c r="Q824" s="4"/>
      <c r="R824" s="4"/>
      <c r="S824" s="6"/>
      <c r="T824" s="11"/>
      <c r="U824" s="11"/>
    </row>
    <row r="825" spans="2:21" s="2" customFormat="1" x14ac:dyDescent="0.2">
      <c r="B825" s="11"/>
      <c r="C825" s="11"/>
      <c r="D825" s="11"/>
      <c r="E825" s="11"/>
      <c r="F825" s="11"/>
      <c r="H825" s="4"/>
      <c r="I825" s="4"/>
      <c r="J825" s="4"/>
      <c r="K825" s="4"/>
      <c r="L825" s="4"/>
      <c r="M825" s="4"/>
      <c r="N825" s="4"/>
      <c r="O825" s="5"/>
      <c r="P825" s="4"/>
      <c r="Q825" s="4"/>
      <c r="R825" s="4"/>
      <c r="S825" s="6"/>
      <c r="T825" s="11"/>
      <c r="U825" s="11"/>
    </row>
    <row r="826" spans="2:21" s="2" customFormat="1" x14ac:dyDescent="0.2">
      <c r="B826" s="11"/>
      <c r="C826" s="11"/>
      <c r="D826" s="11"/>
      <c r="E826" s="11"/>
      <c r="F826" s="11"/>
      <c r="H826" s="4"/>
      <c r="I826" s="4"/>
      <c r="J826" s="4"/>
      <c r="K826" s="4"/>
      <c r="L826" s="4"/>
      <c r="M826" s="4"/>
      <c r="N826" s="4"/>
      <c r="O826" s="5"/>
      <c r="P826" s="4"/>
      <c r="Q826" s="4"/>
      <c r="R826" s="4"/>
      <c r="S826" s="6"/>
      <c r="T826" s="11"/>
      <c r="U826" s="11"/>
    </row>
    <row r="827" spans="2:21" s="2" customFormat="1" x14ac:dyDescent="0.2">
      <c r="B827" s="11"/>
      <c r="C827" s="11"/>
      <c r="D827" s="11"/>
      <c r="E827" s="11"/>
      <c r="F827" s="11"/>
      <c r="H827" s="4"/>
      <c r="I827" s="4"/>
      <c r="J827" s="4"/>
      <c r="K827" s="4"/>
      <c r="L827" s="4"/>
      <c r="M827" s="4"/>
      <c r="N827" s="4"/>
      <c r="O827" s="5"/>
      <c r="P827" s="4"/>
      <c r="Q827" s="4"/>
      <c r="R827" s="4"/>
      <c r="S827" s="6"/>
      <c r="T827" s="11"/>
      <c r="U827" s="11"/>
    </row>
    <row r="828" spans="2:21" s="2" customFormat="1" x14ac:dyDescent="0.2">
      <c r="B828" s="11"/>
      <c r="C828" s="11"/>
      <c r="D828" s="11"/>
      <c r="E828" s="11"/>
      <c r="F828" s="11"/>
      <c r="H828" s="4"/>
      <c r="I828" s="4"/>
      <c r="J828" s="4"/>
      <c r="K828" s="4"/>
      <c r="L828" s="4"/>
      <c r="M828" s="4"/>
      <c r="N828" s="4"/>
      <c r="O828" s="5"/>
      <c r="P828" s="4"/>
      <c r="Q828" s="4"/>
      <c r="R828" s="4"/>
      <c r="S828" s="6"/>
      <c r="T828" s="11"/>
      <c r="U828" s="11"/>
    </row>
    <row r="829" spans="2:21" s="2" customFormat="1" x14ac:dyDescent="0.2">
      <c r="B829" s="11"/>
      <c r="C829" s="11"/>
      <c r="D829" s="11"/>
      <c r="E829" s="11"/>
      <c r="F829" s="11"/>
      <c r="H829" s="4"/>
      <c r="I829" s="4"/>
      <c r="J829" s="4"/>
      <c r="K829" s="4"/>
      <c r="L829" s="4"/>
      <c r="M829" s="4"/>
      <c r="N829" s="4"/>
      <c r="O829" s="5"/>
      <c r="P829" s="4"/>
      <c r="Q829" s="4"/>
      <c r="R829" s="4"/>
      <c r="S829" s="6"/>
      <c r="T829" s="11"/>
      <c r="U829" s="11"/>
    </row>
    <row r="830" spans="2:21" s="2" customFormat="1" x14ac:dyDescent="0.2">
      <c r="B830" s="11"/>
      <c r="C830" s="11"/>
      <c r="D830" s="11"/>
      <c r="E830" s="11"/>
      <c r="F830" s="11"/>
      <c r="H830" s="4"/>
      <c r="I830" s="4"/>
      <c r="J830" s="4"/>
      <c r="K830" s="4"/>
      <c r="L830" s="4"/>
      <c r="M830" s="4"/>
      <c r="N830" s="4"/>
      <c r="O830" s="5"/>
      <c r="P830" s="4"/>
      <c r="Q830" s="4"/>
      <c r="R830" s="4"/>
      <c r="S830" s="6"/>
      <c r="T830" s="11"/>
      <c r="U830" s="11"/>
    </row>
    <row r="831" spans="2:21" s="2" customFormat="1" x14ac:dyDescent="0.2">
      <c r="B831" s="11"/>
      <c r="C831" s="11"/>
      <c r="D831" s="11"/>
      <c r="E831" s="11"/>
      <c r="F831" s="11"/>
      <c r="H831" s="4"/>
      <c r="I831" s="4"/>
      <c r="J831" s="4"/>
      <c r="K831" s="4"/>
      <c r="L831" s="4"/>
      <c r="M831" s="4"/>
      <c r="N831" s="4"/>
      <c r="O831" s="5"/>
      <c r="P831" s="4"/>
      <c r="Q831" s="4"/>
      <c r="R831" s="4"/>
      <c r="S831" s="6"/>
      <c r="T831" s="11"/>
      <c r="U831" s="11"/>
    </row>
    <row r="832" spans="2:21" s="2" customFormat="1" x14ac:dyDescent="0.2">
      <c r="B832" s="11"/>
      <c r="C832" s="11"/>
      <c r="D832" s="11"/>
      <c r="E832" s="11"/>
      <c r="F832" s="11"/>
      <c r="H832" s="4"/>
      <c r="I832" s="4"/>
      <c r="J832" s="4"/>
      <c r="K832" s="4"/>
      <c r="L832" s="4"/>
      <c r="M832" s="4"/>
      <c r="N832" s="4"/>
      <c r="O832" s="5"/>
      <c r="P832" s="4"/>
      <c r="Q832" s="4"/>
      <c r="R832" s="4"/>
      <c r="S832" s="6"/>
      <c r="T832" s="11"/>
      <c r="U832" s="11"/>
    </row>
    <row r="833" spans="2:21" s="2" customFormat="1" x14ac:dyDescent="0.2">
      <c r="B833" s="11"/>
      <c r="C833" s="11"/>
      <c r="D833" s="11"/>
      <c r="E833" s="11"/>
      <c r="F833" s="11"/>
      <c r="H833" s="4"/>
      <c r="I833" s="4"/>
      <c r="J833" s="4"/>
      <c r="K833" s="4"/>
      <c r="L833" s="4"/>
      <c r="M833" s="4"/>
      <c r="N833" s="4"/>
      <c r="O833" s="5"/>
      <c r="P833" s="4"/>
      <c r="Q833" s="4"/>
      <c r="R833" s="4"/>
      <c r="S833" s="6"/>
      <c r="T833" s="11"/>
      <c r="U833" s="11"/>
    </row>
    <row r="834" spans="2:21" s="2" customFormat="1" x14ac:dyDescent="0.2">
      <c r="B834" s="11"/>
      <c r="C834" s="11"/>
      <c r="D834" s="11"/>
      <c r="E834" s="11"/>
      <c r="F834" s="11"/>
      <c r="H834" s="4"/>
      <c r="I834" s="4"/>
      <c r="J834" s="4"/>
      <c r="K834" s="4"/>
      <c r="L834" s="4"/>
      <c r="M834" s="4"/>
      <c r="N834" s="4"/>
      <c r="O834" s="5"/>
      <c r="P834" s="4"/>
      <c r="Q834" s="4"/>
      <c r="R834" s="4"/>
      <c r="S834" s="6"/>
      <c r="T834" s="11"/>
      <c r="U834" s="11"/>
    </row>
    <row r="835" spans="2:21" s="2" customFormat="1" x14ac:dyDescent="0.2">
      <c r="B835" s="11"/>
      <c r="C835" s="11"/>
      <c r="D835" s="11"/>
      <c r="E835" s="11"/>
      <c r="F835" s="11"/>
      <c r="H835" s="4"/>
      <c r="I835" s="4"/>
      <c r="J835" s="4"/>
      <c r="K835" s="4"/>
      <c r="L835" s="4"/>
      <c r="M835" s="4"/>
      <c r="N835" s="4"/>
      <c r="O835" s="5"/>
      <c r="P835" s="4"/>
      <c r="Q835" s="4"/>
      <c r="R835" s="4"/>
      <c r="S835" s="6"/>
      <c r="T835" s="11"/>
      <c r="U835" s="11"/>
    </row>
    <row r="836" spans="2:21" s="2" customFormat="1" x14ac:dyDescent="0.2">
      <c r="B836" s="11"/>
      <c r="C836" s="11"/>
      <c r="D836" s="11"/>
      <c r="E836" s="11"/>
      <c r="F836" s="11"/>
      <c r="H836" s="4"/>
      <c r="I836" s="4"/>
      <c r="J836" s="4"/>
      <c r="K836" s="4"/>
      <c r="L836" s="4"/>
      <c r="M836" s="4"/>
      <c r="N836" s="4"/>
      <c r="O836" s="5"/>
      <c r="P836" s="4"/>
      <c r="Q836" s="4"/>
      <c r="R836" s="4"/>
      <c r="S836" s="6"/>
      <c r="T836" s="11"/>
      <c r="U836" s="11"/>
    </row>
    <row r="837" spans="2:21" s="2" customFormat="1" x14ac:dyDescent="0.2">
      <c r="B837" s="11"/>
      <c r="C837" s="11"/>
      <c r="D837" s="11"/>
      <c r="E837" s="11"/>
      <c r="F837" s="11"/>
      <c r="H837" s="4"/>
      <c r="I837" s="4"/>
      <c r="J837" s="4"/>
      <c r="K837" s="4"/>
      <c r="L837" s="4"/>
      <c r="M837" s="4"/>
      <c r="N837" s="4"/>
      <c r="O837" s="5"/>
      <c r="P837" s="4"/>
      <c r="Q837" s="4"/>
      <c r="R837" s="4"/>
      <c r="S837" s="6"/>
      <c r="T837" s="11"/>
      <c r="U837" s="11"/>
    </row>
    <row r="838" spans="2:21" s="2" customFormat="1" x14ac:dyDescent="0.2">
      <c r="B838" s="11"/>
      <c r="C838" s="11"/>
      <c r="D838" s="11"/>
      <c r="E838" s="11"/>
      <c r="F838" s="11"/>
      <c r="H838" s="4"/>
      <c r="I838" s="4"/>
      <c r="J838" s="4"/>
      <c r="K838" s="4"/>
      <c r="L838" s="4"/>
      <c r="M838" s="4"/>
      <c r="N838" s="4"/>
      <c r="O838" s="5"/>
      <c r="P838" s="4"/>
      <c r="Q838" s="4"/>
      <c r="R838" s="4"/>
      <c r="S838" s="6"/>
      <c r="T838" s="11"/>
      <c r="U838" s="11"/>
    </row>
    <row r="839" spans="2:21" s="2" customFormat="1" x14ac:dyDescent="0.2">
      <c r="B839" s="11"/>
      <c r="C839" s="11"/>
      <c r="D839" s="11"/>
      <c r="E839" s="11"/>
      <c r="F839" s="11"/>
      <c r="H839" s="4"/>
      <c r="I839" s="4"/>
      <c r="J839" s="4"/>
      <c r="K839" s="4"/>
      <c r="L839" s="4"/>
      <c r="M839" s="4"/>
      <c r="N839" s="4"/>
      <c r="O839" s="5"/>
      <c r="P839" s="4"/>
      <c r="Q839" s="4"/>
      <c r="R839" s="4"/>
      <c r="S839" s="6"/>
      <c r="T839" s="11"/>
      <c r="U839" s="11"/>
    </row>
    <row r="840" spans="2:21" s="2" customFormat="1" x14ac:dyDescent="0.2">
      <c r="B840" s="11"/>
      <c r="C840" s="11"/>
      <c r="D840" s="11"/>
      <c r="E840" s="11"/>
      <c r="F840" s="11"/>
      <c r="H840" s="4"/>
      <c r="I840" s="4"/>
      <c r="J840" s="4"/>
      <c r="K840" s="4"/>
      <c r="L840" s="4"/>
      <c r="M840" s="4"/>
      <c r="N840" s="4"/>
      <c r="O840" s="5"/>
      <c r="P840" s="4"/>
      <c r="Q840" s="4"/>
      <c r="R840" s="4"/>
      <c r="S840" s="6"/>
      <c r="T840" s="11"/>
      <c r="U840" s="11"/>
    </row>
    <row r="841" spans="2:21" s="2" customFormat="1" x14ac:dyDescent="0.2">
      <c r="B841" s="11"/>
      <c r="C841" s="11"/>
      <c r="D841" s="11"/>
      <c r="E841" s="11"/>
      <c r="F841" s="11"/>
      <c r="H841" s="4"/>
      <c r="I841" s="4"/>
      <c r="J841" s="4"/>
      <c r="K841" s="4"/>
      <c r="L841" s="4"/>
      <c r="M841" s="4"/>
      <c r="N841" s="4"/>
      <c r="O841" s="5"/>
      <c r="P841" s="4"/>
      <c r="Q841" s="4"/>
      <c r="R841" s="4"/>
      <c r="S841" s="6"/>
      <c r="T841" s="11"/>
      <c r="U841" s="11"/>
    </row>
    <row r="842" spans="2:21" s="2" customFormat="1" x14ac:dyDescent="0.2">
      <c r="B842" s="11"/>
      <c r="C842" s="11"/>
      <c r="D842" s="11"/>
      <c r="E842" s="11"/>
      <c r="F842" s="11"/>
      <c r="H842" s="4"/>
      <c r="I842" s="4"/>
      <c r="J842" s="4"/>
      <c r="K842" s="4"/>
      <c r="L842" s="4"/>
      <c r="M842" s="4"/>
      <c r="N842" s="4"/>
      <c r="O842" s="5"/>
      <c r="P842" s="4"/>
      <c r="Q842" s="4"/>
      <c r="R842" s="4"/>
      <c r="S842" s="6"/>
      <c r="T842" s="11"/>
      <c r="U842" s="11"/>
    </row>
    <row r="843" spans="2:21" s="2" customFormat="1" x14ac:dyDescent="0.2">
      <c r="B843" s="11"/>
      <c r="C843" s="11"/>
      <c r="D843" s="11"/>
      <c r="E843" s="11"/>
      <c r="F843" s="11"/>
      <c r="H843" s="4"/>
      <c r="I843" s="4"/>
      <c r="J843" s="4"/>
      <c r="K843" s="4"/>
      <c r="L843" s="4"/>
      <c r="M843" s="4"/>
      <c r="N843" s="4"/>
      <c r="O843" s="5"/>
      <c r="P843" s="4"/>
      <c r="Q843" s="4"/>
      <c r="R843" s="4"/>
      <c r="S843" s="6"/>
      <c r="T843" s="11"/>
      <c r="U843" s="11"/>
    </row>
    <row r="844" spans="2:21" s="2" customFormat="1" x14ac:dyDescent="0.2">
      <c r="B844" s="11"/>
      <c r="C844" s="11"/>
      <c r="D844" s="11"/>
      <c r="E844" s="11"/>
      <c r="F844" s="11"/>
      <c r="H844" s="4"/>
      <c r="I844" s="4"/>
      <c r="J844" s="4"/>
      <c r="K844" s="4"/>
      <c r="L844" s="4"/>
      <c r="M844" s="4"/>
      <c r="N844" s="4"/>
      <c r="O844" s="5"/>
      <c r="P844" s="4"/>
      <c r="Q844" s="4"/>
      <c r="R844" s="4"/>
      <c r="S844" s="6"/>
      <c r="T844" s="11"/>
      <c r="U844" s="11"/>
    </row>
    <row r="845" spans="2:21" s="2" customFormat="1" x14ac:dyDescent="0.2">
      <c r="B845" s="11"/>
      <c r="C845" s="11"/>
      <c r="D845" s="11"/>
      <c r="E845" s="11"/>
      <c r="F845" s="11"/>
      <c r="H845" s="4"/>
      <c r="I845" s="4"/>
      <c r="J845" s="4"/>
      <c r="K845" s="4"/>
      <c r="L845" s="4"/>
      <c r="M845" s="4"/>
      <c r="N845" s="4"/>
      <c r="O845" s="5"/>
      <c r="P845" s="4"/>
      <c r="Q845" s="4"/>
      <c r="R845" s="4"/>
      <c r="S845" s="6"/>
      <c r="T845" s="11"/>
      <c r="U845" s="11"/>
    </row>
    <row r="846" spans="2:21" s="2" customFormat="1" x14ac:dyDescent="0.2">
      <c r="B846" s="11"/>
      <c r="C846" s="11"/>
      <c r="D846" s="11"/>
      <c r="E846" s="11"/>
      <c r="F846" s="11"/>
      <c r="H846" s="4"/>
      <c r="I846" s="4"/>
      <c r="J846" s="4"/>
      <c r="K846" s="4"/>
      <c r="L846" s="4"/>
      <c r="M846" s="4"/>
      <c r="N846" s="4"/>
      <c r="O846" s="5"/>
      <c r="P846" s="4"/>
      <c r="Q846" s="4"/>
      <c r="R846" s="4"/>
      <c r="S846" s="6"/>
      <c r="T846" s="11"/>
      <c r="U846" s="11"/>
    </row>
    <row r="847" spans="2:21" s="2" customFormat="1" x14ac:dyDescent="0.2">
      <c r="B847" s="11"/>
      <c r="C847" s="11"/>
      <c r="D847" s="11"/>
      <c r="E847" s="11"/>
      <c r="F847" s="11"/>
      <c r="H847" s="4"/>
      <c r="I847" s="4"/>
      <c r="J847" s="4"/>
      <c r="K847" s="4"/>
      <c r="L847" s="4"/>
      <c r="M847" s="4"/>
      <c r="N847" s="4"/>
      <c r="O847" s="5"/>
      <c r="P847" s="4"/>
      <c r="Q847" s="4"/>
      <c r="R847" s="4"/>
      <c r="S847" s="6"/>
      <c r="T847" s="11"/>
      <c r="U847" s="11"/>
    </row>
    <row r="848" spans="2:21" s="2" customFormat="1" x14ac:dyDescent="0.2">
      <c r="B848" s="11"/>
      <c r="C848" s="11"/>
      <c r="D848" s="11"/>
      <c r="E848" s="11"/>
      <c r="F848" s="11"/>
      <c r="H848" s="4"/>
      <c r="I848" s="4"/>
      <c r="J848" s="4"/>
      <c r="K848" s="4"/>
      <c r="L848" s="4"/>
      <c r="M848" s="4"/>
      <c r="N848" s="4"/>
      <c r="O848" s="5"/>
      <c r="P848" s="4"/>
      <c r="Q848" s="4"/>
      <c r="R848" s="4"/>
      <c r="S848" s="6"/>
      <c r="T848" s="11"/>
      <c r="U848" s="11"/>
    </row>
    <row r="849" spans="2:21" s="2" customFormat="1" x14ac:dyDescent="0.2">
      <c r="B849" s="11"/>
      <c r="C849" s="11"/>
      <c r="D849" s="11"/>
      <c r="E849" s="11"/>
      <c r="F849" s="11"/>
      <c r="H849" s="4"/>
      <c r="I849" s="4"/>
      <c r="J849" s="4"/>
      <c r="K849" s="4"/>
      <c r="L849" s="4"/>
      <c r="M849" s="4"/>
      <c r="N849" s="4"/>
      <c r="O849" s="5"/>
      <c r="P849" s="4"/>
      <c r="Q849" s="4"/>
      <c r="R849" s="4"/>
      <c r="S849" s="6"/>
      <c r="T849" s="11"/>
      <c r="U849" s="11"/>
    </row>
    <row r="850" spans="2:21" s="2" customFormat="1" x14ac:dyDescent="0.2">
      <c r="B850" s="11"/>
      <c r="C850" s="11"/>
      <c r="D850" s="11"/>
      <c r="E850" s="11"/>
      <c r="F850" s="11"/>
      <c r="H850" s="4"/>
      <c r="I850" s="4"/>
      <c r="J850" s="4"/>
      <c r="K850" s="4"/>
      <c r="L850" s="4"/>
      <c r="M850" s="4"/>
      <c r="N850" s="4"/>
      <c r="O850" s="5"/>
      <c r="P850" s="4"/>
      <c r="Q850" s="4"/>
      <c r="R850" s="4"/>
      <c r="S850" s="6"/>
      <c r="T850" s="11"/>
      <c r="U850" s="11"/>
    </row>
    <row r="851" spans="2:21" s="2" customFormat="1" x14ac:dyDescent="0.2">
      <c r="B851" s="11"/>
      <c r="C851" s="11"/>
      <c r="D851" s="11"/>
      <c r="E851" s="11"/>
      <c r="F851" s="11"/>
      <c r="H851" s="4"/>
      <c r="I851" s="4"/>
      <c r="J851" s="4"/>
      <c r="K851" s="4"/>
      <c r="L851" s="4"/>
      <c r="M851" s="4"/>
      <c r="N851" s="4"/>
      <c r="O851" s="5"/>
      <c r="P851" s="4"/>
      <c r="Q851" s="4"/>
      <c r="R851" s="4"/>
      <c r="S851" s="6"/>
      <c r="T851" s="11"/>
      <c r="U851" s="11"/>
    </row>
    <row r="852" spans="2:21" s="2" customFormat="1" x14ac:dyDescent="0.2">
      <c r="B852" s="11"/>
      <c r="C852" s="11"/>
      <c r="D852" s="11"/>
      <c r="E852" s="11"/>
      <c r="F852" s="11"/>
      <c r="H852" s="4"/>
      <c r="I852" s="4"/>
      <c r="J852" s="4"/>
      <c r="K852" s="4"/>
      <c r="L852" s="4"/>
      <c r="M852" s="4"/>
      <c r="N852" s="4"/>
      <c r="O852" s="5"/>
      <c r="P852" s="4"/>
      <c r="Q852" s="4"/>
      <c r="R852" s="4"/>
      <c r="S852" s="6"/>
      <c r="T852" s="11"/>
      <c r="U852" s="11"/>
    </row>
    <row r="853" spans="2:21" s="2" customFormat="1" x14ac:dyDescent="0.2">
      <c r="B853" s="11"/>
      <c r="C853" s="11"/>
      <c r="D853" s="11"/>
      <c r="E853" s="11"/>
      <c r="F853" s="11"/>
      <c r="H853" s="4"/>
      <c r="I853" s="4"/>
      <c r="J853" s="4"/>
      <c r="K853" s="4"/>
      <c r="L853" s="4"/>
      <c r="M853" s="4"/>
      <c r="N853" s="4"/>
      <c r="O853" s="5"/>
      <c r="P853" s="4"/>
      <c r="Q853" s="4"/>
      <c r="R853" s="4"/>
      <c r="S853" s="6"/>
      <c r="T853" s="11"/>
      <c r="U853" s="11"/>
    </row>
    <row r="854" spans="2:21" s="2" customFormat="1" x14ac:dyDescent="0.2">
      <c r="B854" s="11"/>
      <c r="C854" s="11"/>
      <c r="D854" s="11"/>
      <c r="E854" s="11"/>
      <c r="F854" s="11"/>
      <c r="H854" s="4"/>
      <c r="I854" s="4"/>
      <c r="J854" s="4"/>
      <c r="K854" s="4"/>
      <c r="L854" s="4"/>
      <c r="M854" s="4"/>
      <c r="N854" s="4"/>
      <c r="O854" s="5"/>
      <c r="P854" s="4"/>
      <c r="Q854" s="4"/>
      <c r="R854" s="4"/>
      <c r="S854" s="6"/>
      <c r="T854" s="11"/>
      <c r="U854" s="11"/>
    </row>
    <row r="855" spans="2:21" s="2" customFormat="1" x14ac:dyDescent="0.2">
      <c r="B855" s="11"/>
      <c r="C855" s="11"/>
      <c r="D855" s="11"/>
      <c r="E855" s="11"/>
      <c r="F855" s="11"/>
      <c r="H855" s="4"/>
      <c r="I855" s="4"/>
      <c r="J855" s="4"/>
      <c r="K855" s="4"/>
      <c r="L855" s="4"/>
      <c r="M855" s="4"/>
      <c r="N855" s="4"/>
      <c r="O855" s="5"/>
      <c r="P855" s="4"/>
      <c r="Q855" s="4"/>
      <c r="R855" s="4"/>
      <c r="S855" s="6"/>
      <c r="T855" s="11"/>
      <c r="U855" s="11"/>
    </row>
    <row r="856" spans="2:21" s="2" customFormat="1" x14ac:dyDescent="0.2">
      <c r="B856" s="11"/>
      <c r="C856" s="11"/>
      <c r="D856" s="11"/>
      <c r="E856" s="11"/>
      <c r="F856" s="11"/>
      <c r="H856" s="4"/>
      <c r="I856" s="4"/>
      <c r="J856" s="4"/>
      <c r="K856" s="4"/>
      <c r="L856" s="4"/>
      <c r="M856" s="4"/>
      <c r="N856" s="4"/>
      <c r="O856" s="5"/>
      <c r="P856" s="4"/>
      <c r="Q856" s="4"/>
      <c r="R856" s="4"/>
      <c r="S856" s="6"/>
      <c r="T856" s="11"/>
      <c r="U856" s="11"/>
    </row>
    <row r="857" spans="2:21" s="2" customFormat="1" x14ac:dyDescent="0.2">
      <c r="B857" s="11"/>
      <c r="C857" s="11"/>
      <c r="D857" s="11"/>
      <c r="E857" s="11"/>
      <c r="F857" s="11"/>
      <c r="H857" s="4"/>
      <c r="I857" s="4"/>
      <c r="J857" s="4"/>
      <c r="K857" s="4"/>
      <c r="L857" s="4"/>
      <c r="M857" s="4"/>
      <c r="N857" s="4"/>
      <c r="O857" s="5"/>
      <c r="P857" s="4"/>
      <c r="Q857" s="4"/>
      <c r="R857" s="4"/>
      <c r="S857" s="6"/>
      <c r="T857" s="11"/>
      <c r="U857" s="11"/>
    </row>
    <row r="858" spans="2:21" s="2" customFormat="1" x14ac:dyDescent="0.2">
      <c r="B858" s="11"/>
      <c r="C858" s="11"/>
      <c r="D858" s="11"/>
      <c r="E858" s="11"/>
      <c r="F858" s="11"/>
      <c r="H858" s="4"/>
      <c r="I858" s="4"/>
      <c r="J858" s="4"/>
      <c r="K858" s="4"/>
      <c r="L858" s="4"/>
      <c r="M858" s="4"/>
      <c r="N858" s="4"/>
      <c r="O858" s="5"/>
      <c r="P858" s="4"/>
      <c r="Q858" s="4"/>
      <c r="R858" s="4"/>
      <c r="S858" s="6"/>
      <c r="T858" s="11"/>
      <c r="U858" s="11"/>
    </row>
    <row r="859" spans="2:21" s="2" customFormat="1" x14ac:dyDescent="0.2">
      <c r="B859" s="11"/>
      <c r="C859" s="11"/>
      <c r="D859" s="11"/>
      <c r="E859" s="11"/>
      <c r="F859" s="11"/>
      <c r="H859" s="4"/>
      <c r="I859" s="4"/>
      <c r="J859" s="4"/>
      <c r="K859" s="4"/>
      <c r="L859" s="4"/>
      <c r="M859" s="4"/>
      <c r="N859" s="4"/>
      <c r="O859" s="5"/>
      <c r="P859" s="4"/>
      <c r="Q859" s="4"/>
      <c r="R859" s="4"/>
      <c r="S859" s="6"/>
      <c r="T859" s="11"/>
      <c r="U859" s="11"/>
    </row>
    <row r="860" spans="2:21" s="2" customFormat="1" x14ac:dyDescent="0.2">
      <c r="B860" s="11"/>
      <c r="C860" s="11"/>
      <c r="D860" s="11"/>
      <c r="E860" s="11"/>
      <c r="F860" s="11"/>
      <c r="H860" s="4"/>
      <c r="I860" s="4"/>
      <c r="J860" s="4"/>
      <c r="K860" s="4"/>
      <c r="L860" s="4"/>
      <c r="M860" s="4"/>
      <c r="N860" s="4"/>
      <c r="O860" s="5"/>
      <c r="P860" s="4"/>
      <c r="Q860" s="4"/>
      <c r="R860" s="4"/>
      <c r="S860" s="6"/>
      <c r="T860" s="11"/>
      <c r="U860" s="11"/>
    </row>
    <row r="861" spans="2:21" s="2" customFormat="1" x14ac:dyDescent="0.2">
      <c r="B861" s="11"/>
      <c r="C861" s="11"/>
      <c r="D861" s="11"/>
      <c r="E861" s="11"/>
      <c r="F861" s="11"/>
      <c r="H861" s="4"/>
      <c r="I861" s="4"/>
      <c r="J861" s="4"/>
      <c r="K861" s="4"/>
      <c r="L861" s="4"/>
      <c r="M861" s="4"/>
      <c r="N861" s="4"/>
      <c r="O861" s="5"/>
      <c r="P861" s="4"/>
      <c r="Q861" s="4"/>
      <c r="R861" s="4"/>
      <c r="S861" s="6"/>
      <c r="T861" s="11"/>
      <c r="U861" s="11"/>
    </row>
    <row r="862" spans="2:21" s="2" customFormat="1" x14ac:dyDescent="0.2">
      <c r="B862" s="11"/>
      <c r="C862" s="11"/>
      <c r="D862" s="11"/>
      <c r="E862" s="11"/>
      <c r="F862" s="11"/>
      <c r="H862" s="4"/>
      <c r="I862" s="4"/>
      <c r="J862" s="4"/>
      <c r="K862" s="4"/>
      <c r="L862" s="4"/>
      <c r="M862" s="4"/>
      <c r="N862" s="4"/>
      <c r="O862" s="5"/>
      <c r="P862" s="4"/>
      <c r="Q862" s="4"/>
      <c r="R862" s="4"/>
      <c r="S862" s="6"/>
      <c r="T862" s="11"/>
      <c r="U862" s="11"/>
    </row>
    <row r="863" spans="2:21" s="2" customFormat="1" x14ac:dyDescent="0.2">
      <c r="B863" s="11"/>
      <c r="C863" s="11"/>
      <c r="D863" s="11"/>
      <c r="E863" s="11"/>
      <c r="F863" s="11"/>
      <c r="H863" s="4"/>
      <c r="I863" s="4"/>
      <c r="J863" s="4"/>
      <c r="K863" s="4"/>
      <c r="L863" s="4"/>
      <c r="M863" s="4"/>
      <c r="N863" s="4"/>
      <c r="O863" s="5"/>
      <c r="P863" s="4"/>
      <c r="Q863" s="4"/>
      <c r="R863" s="4"/>
      <c r="S863" s="6"/>
      <c r="T863" s="11"/>
      <c r="U863" s="11"/>
    </row>
    <row r="864" spans="2:21" s="2" customFormat="1" x14ac:dyDescent="0.2">
      <c r="B864" s="11"/>
      <c r="C864" s="11"/>
      <c r="D864" s="11"/>
      <c r="E864" s="11"/>
      <c r="F864" s="11"/>
      <c r="H864" s="4"/>
      <c r="I864" s="4"/>
      <c r="J864" s="4"/>
      <c r="K864" s="4"/>
      <c r="L864" s="4"/>
      <c r="M864" s="4"/>
      <c r="N864" s="4"/>
      <c r="O864" s="5"/>
      <c r="P864" s="4"/>
      <c r="Q864" s="4"/>
      <c r="R864" s="4"/>
      <c r="S864" s="6"/>
      <c r="T864" s="11"/>
      <c r="U864" s="11"/>
    </row>
    <row r="865" spans="2:21" s="2" customFormat="1" x14ac:dyDescent="0.2">
      <c r="B865" s="11"/>
      <c r="C865" s="11"/>
      <c r="D865" s="11"/>
      <c r="E865" s="11"/>
      <c r="F865" s="11"/>
      <c r="H865" s="4"/>
      <c r="I865" s="4"/>
      <c r="J865" s="4"/>
      <c r="K865" s="4"/>
      <c r="L865" s="4"/>
      <c r="M865" s="4"/>
      <c r="N865" s="4"/>
      <c r="O865" s="5"/>
      <c r="P865" s="4"/>
      <c r="Q865" s="4"/>
      <c r="R865" s="4"/>
      <c r="S865" s="6"/>
      <c r="T865" s="11"/>
      <c r="U865" s="11"/>
    </row>
    <row r="866" spans="2:21" s="2" customFormat="1" x14ac:dyDescent="0.2">
      <c r="B866" s="11"/>
      <c r="C866" s="11"/>
      <c r="D866" s="11"/>
      <c r="E866" s="11"/>
      <c r="F866" s="11"/>
      <c r="H866" s="4"/>
      <c r="I866" s="4"/>
      <c r="J866" s="4"/>
      <c r="K866" s="4"/>
      <c r="L866" s="4"/>
      <c r="M866" s="4"/>
      <c r="N866" s="4"/>
      <c r="O866" s="5"/>
      <c r="P866" s="4"/>
      <c r="Q866" s="4"/>
      <c r="R866" s="4"/>
      <c r="S866" s="6"/>
      <c r="T866" s="11"/>
      <c r="U866" s="11"/>
    </row>
    <row r="867" spans="2:21" s="2" customFormat="1" x14ac:dyDescent="0.2">
      <c r="B867" s="11"/>
      <c r="C867" s="11"/>
      <c r="D867" s="11"/>
      <c r="E867" s="11"/>
      <c r="F867" s="11"/>
      <c r="H867" s="4"/>
      <c r="I867" s="4"/>
      <c r="J867" s="4"/>
      <c r="K867" s="4"/>
      <c r="L867" s="4"/>
      <c r="M867" s="4"/>
      <c r="N867" s="4"/>
      <c r="O867" s="5"/>
      <c r="P867" s="4"/>
      <c r="Q867" s="4"/>
      <c r="R867" s="4"/>
      <c r="S867" s="6"/>
      <c r="T867" s="11"/>
      <c r="U867" s="11"/>
    </row>
    <row r="868" spans="2:21" s="2" customFormat="1" x14ac:dyDescent="0.2">
      <c r="B868" s="11"/>
      <c r="C868" s="11"/>
      <c r="D868" s="11"/>
      <c r="E868" s="11"/>
      <c r="F868" s="11"/>
      <c r="H868" s="4"/>
      <c r="I868" s="4"/>
      <c r="J868" s="4"/>
      <c r="K868" s="4"/>
      <c r="L868" s="4"/>
      <c r="M868" s="4"/>
      <c r="N868" s="4"/>
      <c r="O868" s="5"/>
      <c r="P868" s="4"/>
      <c r="Q868" s="4"/>
      <c r="R868" s="4"/>
      <c r="S868" s="6"/>
      <c r="T868" s="11"/>
      <c r="U868" s="11"/>
    </row>
    <row r="869" spans="2:21" s="2" customFormat="1" x14ac:dyDescent="0.2">
      <c r="B869" s="11"/>
      <c r="C869" s="11"/>
      <c r="D869" s="11"/>
      <c r="E869" s="11"/>
      <c r="F869" s="11"/>
      <c r="H869" s="4"/>
      <c r="I869" s="4"/>
      <c r="J869" s="4"/>
      <c r="K869" s="4"/>
      <c r="L869" s="4"/>
      <c r="M869" s="4"/>
      <c r="N869" s="4"/>
      <c r="O869" s="5"/>
      <c r="P869" s="4"/>
      <c r="Q869" s="4"/>
      <c r="R869" s="4"/>
      <c r="S869" s="6"/>
      <c r="T869" s="11"/>
      <c r="U869" s="11"/>
    </row>
    <row r="870" spans="2:21" s="2" customFormat="1" x14ac:dyDescent="0.2">
      <c r="B870" s="11"/>
      <c r="C870" s="11"/>
      <c r="D870" s="11"/>
      <c r="E870" s="11"/>
      <c r="F870" s="11"/>
      <c r="H870" s="4"/>
      <c r="I870" s="4"/>
      <c r="J870" s="4"/>
      <c r="K870" s="4"/>
      <c r="L870" s="4"/>
      <c r="M870" s="4"/>
      <c r="N870" s="4"/>
      <c r="O870" s="5"/>
      <c r="P870" s="4"/>
      <c r="Q870" s="4"/>
      <c r="R870" s="4"/>
      <c r="S870" s="6"/>
      <c r="T870" s="11"/>
      <c r="U870" s="11"/>
    </row>
    <row r="871" spans="2:21" s="2" customFormat="1" x14ac:dyDescent="0.2">
      <c r="B871" s="11"/>
      <c r="C871" s="11"/>
      <c r="D871" s="11"/>
      <c r="E871" s="11"/>
      <c r="F871" s="11"/>
      <c r="H871" s="4"/>
      <c r="I871" s="4"/>
      <c r="J871" s="4"/>
      <c r="K871" s="4"/>
      <c r="L871" s="4"/>
      <c r="M871" s="4"/>
      <c r="N871" s="4"/>
      <c r="O871" s="5"/>
      <c r="P871" s="4"/>
      <c r="Q871" s="4"/>
      <c r="R871" s="4"/>
      <c r="S871" s="6"/>
      <c r="T871" s="11"/>
      <c r="U871" s="11"/>
    </row>
    <row r="872" spans="2:21" s="2" customFormat="1" x14ac:dyDescent="0.2">
      <c r="B872" s="11"/>
      <c r="C872" s="11"/>
      <c r="D872" s="11"/>
      <c r="E872" s="11"/>
      <c r="F872" s="11"/>
      <c r="H872" s="4"/>
      <c r="I872" s="4"/>
      <c r="J872" s="4"/>
      <c r="K872" s="4"/>
      <c r="L872" s="4"/>
      <c r="M872" s="4"/>
      <c r="N872" s="4"/>
      <c r="O872" s="5"/>
      <c r="P872" s="4"/>
      <c r="Q872" s="4"/>
      <c r="R872" s="4"/>
      <c r="S872" s="6"/>
      <c r="T872" s="11"/>
      <c r="U872" s="11"/>
    </row>
    <row r="873" spans="2:21" s="2" customFormat="1" x14ac:dyDescent="0.2">
      <c r="B873" s="11"/>
      <c r="C873" s="11"/>
      <c r="D873" s="11"/>
      <c r="E873" s="11"/>
      <c r="F873" s="11"/>
      <c r="H873" s="4"/>
      <c r="I873" s="4"/>
      <c r="J873" s="4"/>
      <c r="K873" s="4"/>
      <c r="L873" s="4"/>
      <c r="M873" s="4"/>
      <c r="N873" s="4"/>
      <c r="O873" s="5"/>
      <c r="P873" s="4"/>
      <c r="Q873" s="4"/>
      <c r="R873" s="4"/>
      <c r="S873" s="6"/>
      <c r="T873" s="11"/>
      <c r="U873" s="11"/>
    </row>
    <row r="874" spans="2:21" s="2" customFormat="1" x14ac:dyDescent="0.2">
      <c r="B874" s="11"/>
      <c r="C874" s="11"/>
      <c r="D874" s="11"/>
      <c r="E874" s="11"/>
      <c r="F874" s="11"/>
      <c r="H874" s="4"/>
      <c r="I874" s="4"/>
      <c r="J874" s="4"/>
      <c r="K874" s="4"/>
      <c r="L874" s="4"/>
      <c r="M874" s="4"/>
      <c r="N874" s="4"/>
      <c r="O874" s="5"/>
      <c r="P874" s="4"/>
      <c r="Q874" s="4"/>
      <c r="R874" s="4"/>
      <c r="S874" s="6"/>
      <c r="T874" s="11"/>
      <c r="U874" s="11"/>
    </row>
    <row r="875" spans="2:21" s="2" customFormat="1" x14ac:dyDescent="0.2">
      <c r="B875" s="11"/>
      <c r="C875" s="11"/>
      <c r="D875" s="11"/>
      <c r="E875" s="11"/>
      <c r="F875" s="11"/>
      <c r="H875" s="4"/>
      <c r="I875" s="4"/>
      <c r="J875" s="4"/>
      <c r="K875" s="4"/>
      <c r="L875" s="4"/>
      <c r="M875" s="4"/>
      <c r="N875" s="4"/>
      <c r="O875" s="5"/>
      <c r="P875" s="4"/>
      <c r="Q875" s="4"/>
      <c r="R875" s="4"/>
      <c r="S875" s="6"/>
      <c r="T875" s="11"/>
      <c r="U875" s="11"/>
    </row>
    <row r="876" spans="2:21" s="2" customFormat="1" x14ac:dyDescent="0.2">
      <c r="B876" s="11"/>
      <c r="C876" s="11"/>
      <c r="D876" s="11"/>
      <c r="E876" s="11"/>
      <c r="F876" s="11"/>
      <c r="H876" s="4"/>
      <c r="I876" s="4"/>
      <c r="J876" s="4"/>
      <c r="K876" s="4"/>
      <c r="L876" s="4"/>
      <c r="M876" s="4"/>
      <c r="N876" s="4"/>
      <c r="O876" s="5"/>
      <c r="P876" s="4"/>
      <c r="Q876" s="4"/>
      <c r="R876" s="4"/>
      <c r="S876" s="6"/>
      <c r="T876" s="11"/>
      <c r="U876" s="11"/>
    </row>
    <row r="877" spans="2:21" s="2" customFormat="1" x14ac:dyDescent="0.2">
      <c r="B877" s="11"/>
      <c r="C877" s="11"/>
      <c r="D877" s="11"/>
      <c r="E877" s="11"/>
      <c r="F877" s="11"/>
      <c r="H877" s="4"/>
      <c r="I877" s="4"/>
      <c r="J877" s="4"/>
      <c r="K877" s="4"/>
      <c r="L877" s="4"/>
      <c r="M877" s="4"/>
      <c r="N877" s="4"/>
      <c r="O877" s="5"/>
      <c r="P877" s="4"/>
      <c r="Q877" s="4"/>
      <c r="R877" s="4"/>
      <c r="S877" s="6"/>
      <c r="T877" s="11"/>
      <c r="U877" s="11"/>
    </row>
    <row r="878" spans="2:21" s="2" customFormat="1" x14ac:dyDescent="0.2">
      <c r="B878" s="11"/>
      <c r="C878" s="11"/>
      <c r="D878" s="11"/>
      <c r="E878" s="11"/>
      <c r="F878" s="11"/>
      <c r="H878" s="4"/>
      <c r="I878" s="4"/>
      <c r="J878" s="4"/>
      <c r="K878" s="4"/>
      <c r="L878" s="4"/>
      <c r="M878" s="4"/>
      <c r="N878" s="4"/>
      <c r="O878" s="5"/>
      <c r="P878" s="4"/>
      <c r="Q878" s="4"/>
      <c r="R878" s="4"/>
      <c r="S878" s="6"/>
      <c r="T878" s="11"/>
      <c r="U878" s="11"/>
    </row>
    <row r="879" spans="2:21" s="2" customFormat="1" x14ac:dyDescent="0.2">
      <c r="B879" s="11"/>
      <c r="C879" s="11"/>
      <c r="D879" s="11"/>
      <c r="E879" s="11"/>
      <c r="F879" s="11"/>
      <c r="H879" s="4"/>
      <c r="I879" s="4"/>
      <c r="J879" s="4"/>
      <c r="K879" s="4"/>
      <c r="L879" s="4"/>
      <c r="M879" s="4"/>
      <c r="N879" s="4"/>
      <c r="O879" s="5"/>
      <c r="P879" s="4"/>
      <c r="Q879" s="4"/>
      <c r="R879" s="4"/>
      <c r="S879" s="6"/>
      <c r="T879" s="11"/>
      <c r="U879" s="11"/>
    </row>
    <row r="880" spans="2:21" s="2" customFormat="1" x14ac:dyDescent="0.2">
      <c r="B880" s="11"/>
      <c r="C880" s="11"/>
      <c r="D880" s="11"/>
      <c r="E880" s="11"/>
      <c r="F880" s="11"/>
      <c r="H880" s="4"/>
      <c r="I880" s="4"/>
      <c r="J880" s="4"/>
      <c r="K880" s="4"/>
      <c r="L880" s="4"/>
      <c r="M880" s="4"/>
      <c r="N880" s="4"/>
      <c r="O880" s="5"/>
      <c r="P880" s="4"/>
      <c r="Q880" s="4"/>
      <c r="R880" s="4"/>
      <c r="S880" s="6"/>
      <c r="T880" s="11"/>
      <c r="U880" s="11"/>
    </row>
    <row r="881" spans="2:21" s="2" customFormat="1" x14ac:dyDescent="0.2">
      <c r="B881" s="11"/>
      <c r="C881" s="11"/>
      <c r="D881" s="11"/>
      <c r="E881" s="11"/>
      <c r="F881" s="11"/>
      <c r="H881" s="4"/>
      <c r="I881" s="4"/>
      <c r="J881" s="4"/>
      <c r="K881" s="4"/>
      <c r="L881" s="4"/>
      <c r="M881" s="4"/>
      <c r="N881" s="4"/>
      <c r="O881" s="5"/>
      <c r="P881" s="4"/>
      <c r="Q881" s="4"/>
      <c r="R881" s="4"/>
      <c r="S881" s="6"/>
      <c r="T881" s="11"/>
      <c r="U881" s="11"/>
    </row>
    <row r="882" spans="2:21" s="2" customFormat="1" x14ac:dyDescent="0.2">
      <c r="B882" s="11"/>
      <c r="C882" s="11"/>
      <c r="D882" s="11"/>
      <c r="E882" s="11"/>
      <c r="F882" s="11"/>
      <c r="H882" s="4"/>
      <c r="I882" s="4"/>
      <c r="J882" s="4"/>
      <c r="K882" s="4"/>
      <c r="L882" s="4"/>
      <c r="M882" s="4"/>
      <c r="N882" s="4"/>
      <c r="O882" s="5"/>
      <c r="P882" s="4"/>
      <c r="Q882" s="4"/>
      <c r="R882" s="4"/>
      <c r="S882" s="6"/>
      <c r="T882" s="11"/>
      <c r="U882" s="11"/>
    </row>
    <row r="883" spans="2:21" s="2" customFormat="1" x14ac:dyDescent="0.2">
      <c r="B883" s="11"/>
      <c r="C883" s="11"/>
      <c r="D883" s="11"/>
      <c r="E883" s="11"/>
      <c r="F883" s="11"/>
      <c r="H883" s="4"/>
      <c r="I883" s="4"/>
      <c r="J883" s="4"/>
      <c r="K883" s="4"/>
      <c r="L883" s="4"/>
      <c r="M883" s="4"/>
      <c r="N883" s="4"/>
      <c r="O883" s="5"/>
      <c r="P883" s="4"/>
      <c r="Q883" s="4"/>
      <c r="R883" s="4"/>
      <c r="S883" s="6"/>
      <c r="T883" s="11"/>
      <c r="U883" s="11"/>
    </row>
    <row r="884" spans="2:21" s="2" customFormat="1" x14ac:dyDescent="0.2">
      <c r="B884" s="11"/>
      <c r="C884" s="11"/>
      <c r="D884" s="11"/>
      <c r="E884" s="11"/>
      <c r="F884" s="11"/>
      <c r="H884" s="4"/>
      <c r="I884" s="4"/>
      <c r="J884" s="4"/>
      <c r="K884" s="4"/>
      <c r="L884" s="4"/>
      <c r="M884" s="4"/>
      <c r="N884" s="4"/>
      <c r="O884" s="5"/>
      <c r="P884" s="4"/>
      <c r="Q884" s="4"/>
      <c r="R884" s="4"/>
      <c r="S884" s="6"/>
      <c r="T884" s="11"/>
      <c r="U884" s="11"/>
    </row>
    <row r="885" spans="2:21" s="2" customFormat="1" x14ac:dyDescent="0.2">
      <c r="B885" s="11"/>
      <c r="C885" s="11"/>
      <c r="D885" s="11"/>
      <c r="E885" s="11"/>
      <c r="F885" s="11"/>
      <c r="H885" s="4"/>
      <c r="I885" s="4"/>
      <c r="J885" s="4"/>
      <c r="K885" s="4"/>
      <c r="L885" s="4"/>
      <c r="M885" s="4"/>
      <c r="N885" s="4"/>
      <c r="O885" s="5"/>
      <c r="P885" s="4"/>
      <c r="Q885" s="4"/>
      <c r="R885" s="4"/>
      <c r="S885" s="6"/>
      <c r="T885" s="11"/>
      <c r="U885" s="11"/>
    </row>
    <row r="886" spans="2:21" s="2" customFormat="1" x14ac:dyDescent="0.2">
      <c r="B886" s="11"/>
      <c r="C886" s="11"/>
      <c r="D886" s="11"/>
      <c r="E886" s="11"/>
      <c r="F886" s="11"/>
      <c r="H886" s="4"/>
      <c r="I886" s="4"/>
      <c r="J886" s="4"/>
      <c r="K886" s="4"/>
      <c r="L886" s="4"/>
      <c r="M886" s="4"/>
      <c r="N886" s="4"/>
      <c r="O886" s="5"/>
      <c r="P886" s="4"/>
      <c r="Q886" s="4"/>
      <c r="R886" s="4"/>
      <c r="S886" s="6"/>
      <c r="T886" s="11"/>
      <c r="U886" s="11"/>
    </row>
    <row r="887" spans="2:21" s="2" customFormat="1" x14ac:dyDescent="0.2">
      <c r="B887" s="11"/>
      <c r="C887" s="11"/>
      <c r="D887" s="11"/>
      <c r="E887" s="11"/>
      <c r="F887" s="11"/>
      <c r="H887" s="4"/>
      <c r="I887" s="4"/>
      <c r="J887" s="4"/>
      <c r="K887" s="4"/>
      <c r="L887" s="4"/>
      <c r="M887" s="4"/>
      <c r="N887" s="4"/>
      <c r="O887" s="5"/>
      <c r="P887" s="4"/>
      <c r="Q887" s="4"/>
      <c r="R887" s="4"/>
      <c r="S887" s="6"/>
      <c r="T887" s="11"/>
      <c r="U887" s="11"/>
    </row>
    <row r="888" spans="2:21" s="2" customFormat="1" x14ac:dyDescent="0.2">
      <c r="B888" s="11"/>
      <c r="C888" s="11"/>
      <c r="D888" s="11"/>
      <c r="E888" s="11"/>
      <c r="F888" s="11"/>
      <c r="H888" s="4"/>
      <c r="I888" s="4"/>
      <c r="J888" s="4"/>
      <c r="K888" s="4"/>
      <c r="L888" s="4"/>
      <c r="M888" s="4"/>
      <c r="N888" s="4"/>
      <c r="O888" s="5"/>
      <c r="P888" s="4"/>
      <c r="Q888" s="4"/>
      <c r="R888" s="4"/>
      <c r="S888" s="6"/>
      <c r="T888" s="11"/>
      <c r="U888" s="11"/>
    </row>
    <row r="889" spans="2:21" s="2" customFormat="1" x14ac:dyDescent="0.2">
      <c r="B889" s="11"/>
      <c r="C889" s="11"/>
      <c r="D889" s="11"/>
      <c r="E889" s="11"/>
      <c r="F889" s="11"/>
      <c r="H889" s="4"/>
      <c r="I889" s="4"/>
      <c r="J889" s="4"/>
      <c r="K889" s="4"/>
      <c r="L889" s="4"/>
      <c r="M889" s="4"/>
      <c r="N889" s="4"/>
      <c r="O889" s="5"/>
      <c r="P889" s="4"/>
      <c r="Q889" s="4"/>
      <c r="R889" s="4"/>
      <c r="S889" s="6"/>
      <c r="T889" s="11"/>
      <c r="U889" s="11"/>
    </row>
    <row r="890" spans="2:21" s="2" customFormat="1" x14ac:dyDescent="0.2">
      <c r="B890" s="11"/>
      <c r="C890" s="11"/>
      <c r="D890" s="11"/>
      <c r="E890" s="11"/>
      <c r="F890" s="11"/>
      <c r="H890" s="4"/>
      <c r="I890" s="4"/>
      <c r="J890" s="4"/>
      <c r="K890" s="4"/>
      <c r="L890" s="4"/>
      <c r="M890" s="4"/>
      <c r="N890" s="4"/>
      <c r="O890" s="5"/>
      <c r="P890" s="4"/>
      <c r="Q890" s="4"/>
      <c r="R890" s="4"/>
      <c r="S890" s="6"/>
      <c r="T890" s="11"/>
      <c r="U890" s="11"/>
    </row>
    <row r="891" spans="2:21" s="2" customFormat="1" x14ac:dyDescent="0.2">
      <c r="B891" s="11"/>
      <c r="C891" s="11"/>
      <c r="D891" s="11"/>
      <c r="E891" s="11"/>
      <c r="F891" s="11"/>
      <c r="H891" s="4"/>
      <c r="I891" s="4"/>
      <c r="J891" s="4"/>
      <c r="K891" s="4"/>
      <c r="L891" s="4"/>
      <c r="M891" s="4"/>
      <c r="N891" s="4"/>
      <c r="O891" s="5"/>
      <c r="P891" s="4"/>
      <c r="Q891" s="4"/>
      <c r="R891" s="4"/>
      <c r="S891" s="6"/>
      <c r="T891" s="11"/>
      <c r="U891" s="11"/>
    </row>
    <row r="892" spans="2:21" s="2" customFormat="1" x14ac:dyDescent="0.2">
      <c r="B892" s="11"/>
      <c r="C892" s="11"/>
      <c r="D892" s="11"/>
      <c r="E892" s="11"/>
      <c r="F892" s="11"/>
      <c r="H892" s="4"/>
      <c r="I892" s="4"/>
      <c r="J892" s="4"/>
      <c r="K892" s="4"/>
      <c r="L892" s="4"/>
      <c r="M892" s="4"/>
      <c r="N892" s="4"/>
      <c r="O892" s="5"/>
      <c r="P892" s="4"/>
      <c r="Q892" s="4"/>
      <c r="R892" s="4"/>
      <c r="S892" s="6"/>
      <c r="T892" s="11"/>
      <c r="U892" s="11"/>
    </row>
    <row r="893" spans="2:21" s="2" customFormat="1" x14ac:dyDescent="0.2">
      <c r="B893" s="11"/>
      <c r="C893" s="11"/>
      <c r="D893" s="11"/>
      <c r="E893" s="11"/>
      <c r="F893" s="11"/>
      <c r="H893" s="4"/>
      <c r="I893" s="4"/>
      <c r="J893" s="4"/>
      <c r="K893" s="4"/>
      <c r="L893" s="4"/>
      <c r="M893" s="4"/>
      <c r="N893" s="4"/>
      <c r="O893" s="5"/>
      <c r="P893" s="4"/>
      <c r="Q893" s="4"/>
      <c r="R893" s="4"/>
      <c r="S893" s="6"/>
      <c r="T893" s="11"/>
      <c r="U893" s="11"/>
    </row>
    <row r="894" spans="2:21" s="2" customFormat="1" x14ac:dyDescent="0.2">
      <c r="B894" s="11"/>
      <c r="C894" s="11"/>
      <c r="D894" s="11"/>
      <c r="E894" s="11"/>
      <c r="F894" s="11"/>
      <c r="H894" s="4"/>
      <c r="I894" s="4"/>
      <c r="J894" s="4"/>
      <c r="K894" s="4"/>
      <c r="L894" s="4"/>
      <c r="M894" s="4"/>
      <c r="N894" s="4"/>
      <c r="O894" s="5"/>
      <c r="P894" s="4"/>
      <c r="Q894" s="4"/>
      <c r="R894" s="4"/>
      <c r="S894" s="6"/>
      <c r="T894" s="11"/>
      <c r="U894" s="11"/>
    </row>
    <row r="895" spans="2:21" s="2" customFormat="1" x14ac:dyDescent="0.2">
      <c r="B895" s="11"/>
      <c r="C895" s="11"/>
      <c r="D895" s="11"/>
      <c r="E895" s="11"/>
      <c r="F895" s="11"/>
      <c r="H895" s="4"/>
      <c r="I895" s="4"/>
      <c r="J895" s="4"/>
      <c r="K895" s="4"/>
      <c r="L895" s="4"/>
      <c r="M895" s="4"/>
      <c r="N895" s="4"/>
      <c r="O895" s="5"/>
      <c r="P895" s="4"/>
      <c r="Q895" s="4"/>
      <c r="R895" s="4"/>
      <c r="S895" s="6"/>
      <c r="T895" s="11"/>
      <c r="U895" s="11"/>
    </row>
    <row r="896" spans="2:21" s="2" customFormat="1" x14ac:dyDescent="0.2">
      <c r="B896" s="11"/>
      <c r="C896" s="11"/>
      <c r="D896" s="11"/>
      <c r="E896" s="11"/>
      <c r="F896" s="11"/>
      <c r="H896" s="4"/>
      <c r="I896" s="4"/>
      <c r="J896" s="4"/>
      <c r="K896" s="4"/>
      <c r="L896" s="4"/>
      <c r="M896" s="4"/>
      <c r="N896" s="4"/>
      <c r="O896" s="5"/>
      <c r="P896" s="4"/>
      <c r="Q896" s="4"/>
      <c r="R896" s="4"/>
      <c r="S896" s="6"/>
      <c r="T896" s="11"/>
      <c r="U896" s="11"/>
    </row>
    <row r="897" spans="2:21" s="2" customFormat="1" x14ac:dyDescent="0.2">
      <c r="B897" s="11"/>
      <c r="C897" s="11"/>
      <c r="D897" s="11"/>
      <c r="E897" s="11"/>
      <c r="F897" s="11"/>
      <c r="H897" s="4"/>
      <c r="I897" s="4"/>
      <c r="J897" s="4"/>
      <c r="K897" s="4"/>
      <c r="L897" s="4"/>
      <c r="M897" s="4"/>
      <c r="N897" s="4"/>
      <c r="O897" s="5"/>
      <c r="P897" s="4"/>
      <c r="Q897" s="4"/>
      <c r="R897" s="4"/>
      <c r="S897" s="6"/>
      <c r="T897" s="11"/>
      <c r="U897" s="11"/>
    </row>
    <row r="898" spans="2:21" s="2" customFormat="1" x14ac:dyDescent="0.2">
      <c r="B898" s="11"/>
      <c r="C898" s="11"/>
      <c r="D898" s="11"/>
      <c r="E898" s="11"/>
      <c r="F898" s="11"/>
      <c r="H898" s="4"/>
      <c r="I898" s="4"/>
      <c r="J898" s="4"/>
      <c r="K898" s="4"/>
      <c r="L898" s="4"/>
      <c r="M898" s="4"/>
      <c r="N898" s="4"/>
      <c r="O898" s="5"/>
      <c r="P898" s="4"/>
      <c r="Q898" s="4"/>
      <c r="R898" s="4"/>
      <c r="S898" s="6"/>
      <c r="T898" s="11"/>
      <c r="U898" s="11"/>
    </row>
    <row r="899" spans="2:21" s="2" customFormat="1" x14ac:dyDescent="0.2">
      <c r="B899" s="11"/>
      <c r="C899" s="11"/>
      <c r="D899" s="11"/>
      <c r="E899" s="11"/>
      <c r="F899" s="11"/>
      <c r="H899" s="4"/>
      <c r="I899" s="4"/>
      <c r="J899" s="4"/>
      <c r="K899" s="4"/>
      <c r="L899" s="4"/>
      <c r="M899" s="4"/>
      <c r="N899" s="4"/>
      <c r="O899" s="5"/>
      <c r="P899" s="4"/>
      <c r="Q899" s="4"/>
      <c r="R899" s="4"/>
      <c r="S899" s="6"/>
      <c r="T899" s="11"/>
      <c r="U899" s="11"/>
    </row>
    <row r="900" spans="2:21" s="2" customFormat="1" x14ac:dyDescent="0.2">
      <c r="B900" s="11"/>
      <c r="C900" s="11"/>
      <c r="D900" s="11"/>
      <c r="E900" s="11"/>
      <c r="F900" s="11"/>
      <c r="H900" s="4"/>
      <c r="I900" s="4"/>
      <c r="J900" s="4"/>
      <c r="K900" s="4"/>
      <c r="L900" s="4"/>
      <c r="M900" s="4"/>
      <c r="N900" s="4"/>
      <c r="O900" s="5"/>
      <c r="P900" s="4"/>
      <c r="Q900" s="4"/>
      <c r="R900" s="4"/>
      <c r="S900" s="6"/>
      <c r="T900" s="11"/>
      <c r="U900" s="11"/>
    </row>
    <row r="901" spans="2:21" s="2" customFormat="1" x14ac:dyDescent="0.2">
      <c r="B901" s="11"/>
      <c r="C901" s="11"/>
      <c r="D901" s="11"/>
      <c r="E901" s="11"/>
      <c r="F901" s="11"/>
      <c r="H901" s="4"/>
      <c r="I901" s="4"/>
      <c r="J901" s="4"/>
      <c r="K901" s="4"/>
      <c r="L901" s="4"/>
      <c r="M901" s="4"/>
      <c r="N901" s="4"/>
      <c r="O901" s="5"/>
      <c r="P901" s="4"/>
      <c r="Q901" s="4"/>
      <c r="R901" s="4"/>
      <c r="S901" s="6"/>
      <c r="T901" s="11"/>
      <c r="U901" s="11"/>
    </row>
    <row r="902" spans="2:21" s="2" customFormat="1" x14ac:dyDescent="0.2">
      <c r="B902" s="11"/>
      <c r="C902" s="11"/>
      <c r="D902" s="11"/>
      <c r="E902" s="11"/>
      <c r="F902" s="11"/>
      <c r="H902" s="4"/>
      <c r="I902" s="4"/>
      <c r="J902" s="4"/>
      <c r="K902" s="4"/>
      <c r="L902" s="4"/>
      <c r="M902" s="4"/>
      <c r="N902" s="4"/>
      <c r="O902" s="5"/>
      <c r="P902" s="4"/>
      <c r="Q902" s="4"/>
      <c r="R902" s="4"/>
      <c r="S902" s="6"/>
      <c r="T902" s="11"/>
      <c r="U902" s="11"/>
    </row>
    <row r="903" spans="2:21" s="2" customFormat="1" x14ac:dyDescent="0.2">
      <c r="B903" s="11"/>
      <c r="C903" s="11"/>
      <c r="D903" s="11"/>
      <c r="E903" s="11"/>
      <c r="F903" s="11"/>
      <c r="H903" s="4"/>
      <c r="I903" s="4"/>
      <c r="J903" s="4"/>
      <c r="K903" s="4"/>
      <c r="L903" s="4"/>
      <c r="M903" s="4"/>
      <c r="N903" s="4"/>
      <c r="O903" s="5"/>
      <c r="P903" s="4"/>
      <c r="Q903" s="4"/>
      <c r="R903" s="4"/>
      <c r="S903" s="6"/>
      <c r="T903" s="11"/>
      <c r="U903" s="11"/>
    </row>
    <row r="904" spans="2:21" s="2" customFormat="1" x14ac:dyDescent="0.2">
      <c r="B904" s="11"/>
      <c r="C904" s="11"/>
      <c r="D904" s="11"/>
      <c r="E904" s="11"/>
      <c r="F904" s="11"/>
      <c r="H904" s="4"/>
      <c r="I904" s="4"/>
      <c r="J904" s="4"/>
      <c r="K904" s="4"/>
      <c r="L904" s="4"/>
      <c r="M904" s="4"/>
      <c r="N904" s="4"/>
      <c r="O904" s="5"/>
      <c r="P904" s="4"/>
      <c r="Q904" s="4"/>
      <c r="R904" s="4"/>
      <c r="S904" s="6"/>
      <c r="T904" s="11"/>
      <c r="U904" s="11"/>
    </row>
    <row r="905" spans="2:21" s="2" customFormat="1" x14ac:dyDescent="0.2">
      <c r="B905" s="11"/>
      <c r="C905" s="11"/>
      <c r="D905" s="11"/>
      <c r="E905" s="11"/>
      <c r="F905" s="11"/>
      <c r="H905" s="4"/>
      <c r="I905" s="4"/>
      <c r="J905" s="4"/>
      <c r="K905" s="4"/>
      <c r="L905" s="4"/>
      <c r="M905" s="4"/>
      <c r="N905" s="4"/>
      <c r="O905" s="5"/>
      <c r="P905" s="4"/>
      <c r="Q905" s="4"/>
      <c r="R905" s="4"/>
      <c r="S905" s="6"/>
      <c r="T905" s="11"/>
      <c r="U905" s="11"/>
    </row>
    <row r="906" spans="2:21" s="2" customFormat="1" x14ac:dyDescent="0.2">
      <c r="B906" s="11"/>
      <c r="C906" s="11"/>
      <c r="D906" s="11"/>
      <c r="E906" s="11"/>
      <c r="F906" s="11"/>
      <c r="H906" s="4"/>
      <c r="I906" s="4"/>
      <c r="J906" s="4"/>
      <c r="K906" s="4"/>
      <c r="L906" s="4"/>
      <c r="M906" s="4"/>
      <c r="N906" s="4"/>
      <c r="O906" s="5"/>
      <c r="P906" s="4"/>
      <c r="Q906" s="4"/>
      <c r="R906" s="4"/>
      <c r="S906" s="6"/>
      <c r="T906" s="11"/>
      <c r="U906" s="11"/>
    </row>
    <row r="907" spans="2:21" s="2" customFormat="1" x14ac:dyDescent="0.2">
      <c r="B907" s="11"/>
      <c r="C907" s="11"/>
      <c r="D907" s="11"/>
      <c r="E907" s="11"/>
      <c r="F907" s="11"/>
      <c r="H907" s="4"/>
      <c r="I907" s="4"/>
      <c r="J907" s="4"/>
      <c r="K907" s="4"/>
      <c r="L907" s="4"/>
      <c r="M907" s="4"/>
      <c r="N907" s="4"/>
      <c r="O907" s="5"/>
      <c r="P907" s="4"/>
      <c r="Q907" s="4"/>
      <c r="R907" s="4"/>
      <c r="S907" s="6"/>
      <c r="T907" s="11"/>
      <c r="U907" s="11"/>
    </row>
    <row r="908" spans="2:21" s="2" customFormat="1" x14ac:dyDescent="0.2">
      <c r="B908" s="11"/>
      <c r="C908" s="11"/>
      <c r="D908" s="11"/>
      <c r="E908" s="11"/>
      <c r="F908" s="11"/>
      <c r="H908" s="4"/>
      <c r="I908" s="4"/>
      <c r="J908" s="4"/>
      <c r="K908" s="4"/>
      <c r="L908" s="4"/>
      <c r="M908" s="4"/>
      <c r="N908" s="4"/>
      <c r="O908" s="5"/>
      <c r="P908" s="4"/>
      <c r="Q908" s="4"/>
      <c r="R908" s="4"/>
      <c r="S908" s="6"/>
      <c r="T908" s="11"/>
      <c r="U908" s="11"/>
    </row>
    <row r="909" spans="2:21" s="2" customFormat="1" x14ac:dyDescent="0.2">
      <c r="B909" s="11"/>
      <c r="C909" s="11"/>
      <c r="D909" s="11"/>
      <c r="E909" s="11"/>
      <c r="F909" s="11"/>
      <c r="H909" s="4"/>
      <c r="I909" s="4"/>
      <c r="J909" s="4"/>
      <c r="K909" s="4"/>
      <c r="L909" s="4"/>
      <c r="M909" s="4"/>
      <c r="N909" s="4"/>
      <c r="O909" s="5"/>
      <c r="P909" s="4"/>
      <c r="Q909" s="4"/>
      <c r="R909" s="4"/>
      <c r="S909" s="6"/>
      <c r="T909" s="11"/>
      <c r="U909" s="11"/>
    </row>
    <row r="910" spans="2:21" s="2" customFormat="1" x14ac:dyDescent="0.2">
      <c r="B910" s="11"/>
      <c r="C910" s="11"/>
      <c r="D910" s="11"/>
      <c r="E910" s="11"/>
      <c r="F910" s="11"/>
      <c r="H910" s="4"/>
      <c r="I910" s="4"/>
      <c r="J910" s="4"/>
      <c r="K910" s="4"/>
      <c r="L910" s="4"/>
      <c r="M910" s="4"/>
      <c r="N910" s="4"/>
      <c r="O910" s="5"/>
      <c r="P910" s="4"/>
      <c r="Q910" s="4"/>
      <c r="R910" s="4"/>
      <c r="S910" s="6"/>
      <c r="T910" s="11"/>
      <c r="U910" s="11"/>
    </row>
    <row r="911" spans="2:21" s="2" customFormat="1" x14ac:dyDescent="0.2">
      <c r="B911" s="11"/>
      <c r="C911" s="11"/>
      <c r="D911" s="11"/>
      <c r="E911" s="11"/>
      <c r="F911" s="11"/>
      <c r="H911" s="4"/>
      <c r="I911" s="4"/>
      <c r="J911" s="4"/>
      <c r="K911" s="4"/>
      <c r="L911" s="4"/>
      <c r="M911" s="4"/>
      <c r="N911" s="4"/>
      <c r="O911" s="5"/>
      <c r="P911" s="4"/>
      <c r="Q911" s="4"/>
      <c r="R911" s="4"/>
      <c r="S911" s="6"/>
      <c r="T911" s="11"/>
      <c r="U911" s="11"/>
    </row>
    <row r="912" spans="2:21" s="2" customFormat="1" x14ac:dyDescent="0.2">
      <c r="B912" s="11"/>
      <c r="C912" s="11"/>
      <c r="D912" s="11"/>
      <c r="E912" s="11"/>
      <c r="F912" s="11"/>
      <c r="H912" s="4"/>
      <c r="I912" s="4"/>
      <c r="J912" s="4"/>
      <c r="K912" s="4"/>
      <c r="L912" s="4"/>
      <c r="M912" s="4"/>
      <c r="N912" s="4"/>
      <c r="O912" s="5"/>
      <c r="P912" s="4"/>
      <c r="Q912" s="4"/>
      <c r="R912" s="4"/>
      <c r="S912" s="6"/>
      <c r="T912" s="11"/>
      <c r="U912" s="11"/>
    </row>
    <row r="913" spans="2:21" s="2" customFormat="1" x14ac:dyDescent="0.2">
      <c r="B913" s="11"/>
      <c r="C913" s="11"/>
      <c r="D913" s="11"/>
      <c r="E913" s="11"/>
      <c r="F913" s="11"/>
      <c r="H913" s="4"/>
      <c r="I913" s="4"/>
      <c r="J913" s="4"/>
      <c r="K913" s="4"/>
      <c r="L913" s="4"/>
      <c r="M913" s="4"/>
      <c r="N913" s="4"/>
      <c r="O913" s="5"/>
      <c r="P913" s="4"/>
      <c r="Q913" s="4"/>
      <c r="R913" s="4"/>
      <c r="S913" s="6"/>
      <c r="T913" s="11"/>
      <c r="U913" s="11"/>
    </row>
    <row r="914" spans="2:21" s="2" customFormat="1" x14ac:dyDescent="0.2">
      <c r="B914" s="11"/>
      <c r="C914" s="11"/>
      <c r="D914" s="11"/>
      <c r="E914" s="11"/>
      <c r="F914" s="11"/>
      <c r="H914" s="4"/>
      <c r="I914" s="4"/>
      <c r="J914" s="4"/>
      <c r="K914" s="4"/>
      <c r="L914" s="4"/>
      <c r="M914" s="4"/>
      <c r="N914" s="4"/>
      <c r="O914" s="5"/>
      <c r="P914" s="4"/>
      <c r="Q914" s="4"/>
      <c r="R914" s="4"/>
      <c r="S914" s="6"/>
      <c r="T914" s="11"/>
      <c r="U914" s="11"/>
    </row>
    <row r="915" spans="2:21" s="2" customFormat="1" x14ac:dyDescent="0.2">
      <c r="B915" s="11"/>
      <c r="C915" s="11"/>
      <c r="D915" s="11"/>
      <c r="E915" s="11"/>
      <c r="F915" s="11"/>
      <c r="H915" s="4"/>
      <c r="I915" s="4"/>
      <c r="J915" s="4"/>
      <c r="K915" s="4"/>
      <c r="L915" s="4"/>
      <c r="M915" s="4"/>
      <c r="N915" s="4"/>
      <c r="O915" s="5"/>
      <c r="P915" s="4"/>
      <c r="Q915" s="4"/>
      <c r="R915" s="4"/>
      <c r="S915" s="6"/>
      <c r="T915" s="11"/>
      <c r="U915" s="11"/>
    </row>
    <row r="916" spans="2:21" s="2" customFormat="1" x14ac:dyDescent="0.2">
      <c r="B916" s="11"/>
      <c r="C916" s="11"/>
      <c r="D916" s="11"/>
      <c r="E916" s="11"/>
      <c r="F916" s="11"/>
      <c r="H916" s="4"/>
      <c r="I916" s="4"/>
      <c r="J916" s="4"/>
      <c r="K916" s="4"/>
      <c r="L916" s="4"/>
      <c r="M916" s="4"/>
      <c r="N916" s="4"/>
      <c r="O916" s="5"/>
      <c r="P916" s="4"/>
      <c r="Q916" s="4"/>
      <c r="R916" s="4"/>
      <c r="S916" s="6"/>
      <c r="T916" s="11"/>
      <c r="U916" s="11"/>
    </row>
    <row r="917" spans="2:21" s="2" customFormat="1" x14ac:dyDescent="0.2">
      <c r="B917" s="11"/>
      <c r="C917" s="11"/>
      <c r="D917" s="11"/>
      <c r="E917" s="11"/>
      <c r="F917" s="11"/>
      <c r="H917" s="4"/>
      <c r="I917" s="4"/>
      <c r="J917" s="4"/>
      <c r="K917" s="4"/>
      <c r="L917" s="4"/>
      <c r="M917" s="4"/>
      <c r="N917" s="4"/>
      <c r="O917" s="5"/>
      <c r="P917" s="4"/>
      <c r="Q917" s="4"/>
      <c r="R917" s="4"/>
      <c r="S917" s="6"/>
      <c r="T917" s="11"/>
      <c r="U917" s="11"/>
    </row>
    <row r="918" spans="2:21" s="2" customFormat="1" x14ac:dyDescent="0.2">
      <c r="B918" s="11"/>
      <c r="C918" s="11"/>
      <c r="D918" s="11"/>
      <c r="E918" s="11"/>
      <c r="F918" s="11"/>
      <c r="H918" s="4"/>
      <c r="I918" s="4"/>
      <c r="J918" s="4"/>
      <c r="K918" s="4"/>
      <c r="L918" s="4"/>
      <c r="M918" s="4"/>
      <c r="N918" s="4"/>
      <c r="O918" s="5"/>
      <c r="P918" s="4"/>
      <c r="Q918" s="4"/>
      <c r="R918" s="4"/>
      <c r="S918" s="6"/>
      <c r="T918" s="11"/>
      <c r="U918" s="11"/>
    </row>
    <row r="919" spans="2:21" s="2" customFormat="1" x14ac:dyDescent="0.2">
      <c r="B919" s="11"/>
      <c r="C919" s="11"/>
      <c r="D919" s="11"/>
      <c r="E919" s="11"/>
      <c r="F919" s="11"/>
      <c r="H919" s="4"/>
      <c r="I919" s="4"/>
      <c r="J919" s="4"/>
      <c r="K919" s="4"/>
      <c r="L919" s="4"/>
      <c r="M919" s="4"/>
      <c r="N919" s="4"/>
      <c r="O919" s="5"/>
      <c r="P919" s="4"/>
      <c r="Q919" s="4"/>
      <c r="R919" s="4"/>
      <c r="S919" s="6"/>
      <c r="T919" s="11"/>
      <c r="U919" s="11"/>
    </row>
    <row r="920" spans="2:21" s="2" customFormat="1" x14ac:dyDescent="0.2">
      <c r="B920" s="11"/>
      <c r="C920" s="11"/>
      <c r="D920" s="11"/>
      <c r="E920" s="11"/>
      <c r="F920" s="11"/>
      <c r="H920" s="4"/>
      <c r="I920" s="4"/>
      <c r="J920" s="4"/>
      <c r="K920" s="4"/>
      <c r="L920" s="4"/>
      <c r="M920" s="4"/>
      <c r="N920" s="4"/>
      <c r="O920" s="5"/>
      <c r="P920" s="4"/>
      <c r="Q920" s="4"/>
      <c r="R920" s="4"/>
      <c r="S920" s="6"/>
      <c r="T920" s="11"/>
      <c r="U920" s="11"/>
    </row>
    <row r="921" spans="2:21" s="2" customFormat="1" x14ac:dyDescent="0.2">
      <c r="B921" s="11"/>
      <c r="C921" s="11"/>
      <c r="D921" s="11"/>
      <c r="E921" s="11"/>
      <c r="F921" s="11"/>
      <c r="H921" s="4"/>
      <c r="I921" s="4"/>
      <c r="J921" s="4"/>
      <c r="K921" s="4"/>
      <c r="L921" s="4"/>
      <c r="M921" s="4"/>
      <c r="N921" s="4"/>
      <c r="O921" s="5"/>
      <c r="P921" s="4"/>
      <c r="Q921" s="4"/>
      <c r="R921" s="4"/>
      <c r="S921" s="6"/>
      <c r="T921" s="11"/>
      <c r="U921" s="11"/>
    </row>
    <row r="922" spans="2:21" s="2" customFormat="1" x14ac:dyDescent="0.2">
      <c r="B922" s="11"/>
      <c r="C922" s="11"/>
      <c r="D922" s="11"/>
      <c r="E922" s="11"/>
      <c r="F922" s="11"/>
      <c r="H922" s="4"/>
      <c r="I922" s="4"/>
      <c r="J922" s="4"/>
      <c r="K922" s="4"/>
      <c r="L922" s="4"/>
      <c r="M922" s="4"/>
      <c r="N922" s="4"/>
      <c r="O922" s="5"/>
      <c r="P922" s="4"/>
      <c r="Q922" s="4"/>
      <c r="R922" s="4"/>
      <c r="S922" s="6"/>
      <c r="T922" s="11"/>
      <c r="U922" s="11"/>
    </row>
    <row r="923" spans="2:21" s="2" customFormat="1" x14ac:dyDescent="0.2">
      <c r="B923" s="11"/>
      <c r="C923" s="11"/>
      <c r="D923" s="11"/>
      <c r="E923" s="11"/>
      <c r="F923" s="11"/>
      <c r="H923" s="4"/>
      <c r="I923" s="4"/>
      <c r="J923" s="4"/>
      <c r="K923" s="4"/>
      <c r="L923" s="4"/>
      <c r="M923" s="4"/>
      <c r="N923" s="4"/>
      <c r="O923" s="5"/>
      <c r="P923" s="4"/>
      <c r="Q923" s="4"/>
      <c r="R923" s="4"/>
      <c r="S923" s="6"/>
      <c r="T923" s="11"/>
      <c r="U923" s="11"/>
    </row>
    <row r="924" spans="2:21" s="2" customFormat="1" x14ac:dyDescent="0.2">
      <c r="B924" s="11"/>
      <c r="C924" s="11"/>
      <c r="D924" s="11"/>
      <c r="E924" s="11"/>
      <c r="F924" s="11"/>
      <c r="H924" s="4"/>
      <c r="I924" s="4"/>
      <c r="J924" s="4"/>
      <c r="K924" s="4"/>
      <c r="L924" s="4"/>
      <c r="M924" s="4"/>
      <c r="N924" s="4"/>
      <c r="O924" s="5"/>
      <c r="P924" s="4"/>
      <c r="Q924" s="4"/>
      <c r="R924" s="4"/>
      <c r="S924" s="6"/>
      <c r="T924" s="11"/>
      <c r="U924" s="11"/>
    </row>
    <row r="925" spans="2:21" s="2" customFormat="1" x14ac:dyDescent="0.2">
      <c r="B925" s="11"/>
      <c r="C925" s="11"/>
      <c r="D925" s="11"/>
      <c r="E925" s="11"/>
      <c r="F925" s="11"/>
      <c r="H925" s="4"/>
      <c r="I925" s="4"/>
      <c r="J925" s="4"/>
      <c r="K925" s="4"/>
      <c r="L925" s="4"/>
      <c r="M925" s="4"/>
      <c r="N925" s="4"/>
      <c r="O925" s="5"/>
      <c r="P925" s="4"/>
      <c r="Q925" s="4"/>
      <c r="R925" s="4"/>
      <c r="S925" s="6"/>
      <c r="T925" s="11"/>
      <c r="U925" s="11"/>
    </row>
    <row r="926" spans="2:21" s="2" customFormat="1" x14ac:dyDescent="0.2">
      <c r="B926" s="11"/>
      <c r="C926" s="11"/>
      <c r="D926" s="11"/>
      <c r="E926" s="11"/>
      <c r="F926" s="11"/>
      <c r="H926" s="4"/>
      <c r="I926" s="4"/>
      <c r="J926" s="4"/>
      <c r="K926" s="4"/>
      <c r="L926" s="4"/>
      <c r="M926" s="4"/>
      <c r="N926" s="4"/>
      <c r="O926" s="5"/>
      <c r="P926" s="4"/>
      <c r="Q926" s="4"/>
      <c r="R926" s="4"/>
      <c r="S926" s="6"/>
      <c r="T926" s="11"/>
      <c r="U926" s="11"/>
    </row>
    <row r="927" spans="2:21" s="2" customFormat="1" x14ac:dyDescent="0.2">
      <c r="B927" s="11"/>
      <c r="C927" s="11"/>
      <c r="D927" s="11"/>
      <c r="E927" s="11"/>
      <c r="F927" s="11"/>
      <c r="H927" s="4"/>
      <c r="I927" s="4"/>
      <c r="J927" s="4"/>
      <c r="K927" s="4"/>
      <c r="L927" s="4"/>
      <c r="M927" s="4"/>
      <c r="N927" s="4"/>
      <c r="O927" s="5"/>
      <c r="P927" s="4"/>
      <c r="Q927" s="4"/>
      <c r="R927" s="4"/>
      <c r="S927" s="6"/>
      <c r="T927" s="11"/>
      <c r="U927" s="11"/>
    </row>
    <row r="928" spans="2:21" s="2" customFormat="1" x14ac:dyDescent="0.2">
      <c r="B928" s="11"/>
      <c r="C928" s="11"/>
      <c r="D928" s="11"/>
      <c r="E928" s="11"/>
      <c r="F928" s="11"/>
      <c r="H928" s="4"/>
      <c r="I928" s="4"/>
      <c r="J928" s="4"/>
      <c r="K928" s="4"/>
      <c r="L928" s="4"/>
      <c r="M928" s="4"/>
      <c r="N928" s="4"/>
      <c r="O928" s="5"/>
      <c r="P928" s="4"/>
      <c r="Q928" s="4"/>
      <c r="R928" s="4"/>
      <c r="S928" s="6"/>
      <c r="T928" s="11"/>
      <c r="U928" s="11"/>
    </row>
    <row r="929" spans="2:21" s="2" customFormat="1" x14ac:dyDescent="0.2">
      <c r="B929" s="11"/>
      <c r="C929" s="11"/>
      <c r="D929" s="11"/>
      <c r="E929" s="11"/>
      <c r="F929" s="11"/>
      <c r="H929" s="4"/>
      <c r="I929" s="4"/>
      <c r="J929" s="4"/>
      <c r="K929" s="4"/>
      <c r="L929" s="4"/>
      <c r="M929" s="4"/>
      <c r="N929" s="4"/>
      <c r="O929" s="5"/>
      <c r="P929" s="4"/>
      <c r="Q929" s="4"/>
      <c r="R929" s="4"/>
      <c r="S929" s="6"/>
      <c r="T929" s="11"/>
      <c r="U929" s="11"/>
    </row>
    <row r="930" spans="2:21" s="2" customFormat="1" x14ac:dyDescent="0.2">
      <c r="B930" s="11"/>
      <c r="C930" s="11"/>
      <c r="D930" s="11"/>
      <c r="E930" s="11"/>
      <c r="F930" s="11"/>
      <c r="H930" s="4"/>
      <c r="I930" s="4"/>
      <c r="J930" s="4"/>
      <c r="K930" s="4"/>
      <c r="L930" s="4"/>
      <c r="M930" s="4"/>
      <c r="N930" s="4"/>
      <c r="O930" s="5"/>
      <c r="P930" s="4"/>
      <c r="Q930" s="4"/>
      <c r="R930" s="4"/>
      <c r="S930" s="6"/>
      <c r="T930" s="11"/>
      <c r="U930" s="11"/>
    </row>
    <row r="931" spans="2:21" s="2" customFormat="1" x14ac:dyDescent="0.2">
      <c r="B931" s="11"/>
      <c r="C931" s="11"/>
      <c r="D931" s="11"/>
      <c r="E931" s="11"/>
      <c r="F931" s="11"/>
      <c r="H931" s="4"/>
      <c r="I931" s="4"/>
      <c r="J931" s="4"/>
      <c r="K931" s="4"/>
      <c r="L931" s="4"/>
      <c r="M931" s="4"/>
      <c r="N931" s="4"/>
      <c r="O931" s="5"/>
      <c r="P931" s="4"/>
      <c r="Q931" s="4"/>
      <c r="R931" s="4"/>
      <c r="S931" s="6"/>
      <c r="T931" s="11"/>
      <c r="U931" s="11"/>
    </row>
    <row r="932" spans="2:21" s="2" customFormat="1" x14ac:dyDescent="0.2">
      <c r="B932" s="11"/>
      <c r="C932" s="11"/>
      <c r="D932" s="11"/>
      <c r="E932" s="11"/>
      <c r="F932" s="11"/>
      <c r="H932" s="4"/>
      <c r="I932" s="4"/>
      <c r="J932" s="4"/>
      <c r="K932" s="4"/>
      <c r="L932" s="4"/>
      <c r="M932" s="4"/>
      <c r="N932" s="4"/>
      <c r="O932" s="5"/>
      <c r="P932" s="4"/>
      <c r="Q932" s="4"/>
      <c r="R932" s="4"/>
      <c r="S932" s="6"/>
      <c r="T932" s="11"/>
      <c r="U932" s="11"/>
    </row>
    <row r="933" spans="2:21" s="2" customFormat="1" x14ac:dyDescent="0.2">
      <c r="B933" s="11"/>
      <c r="C933" s="11"/>
      <c r="D933" s="11"/>
      <c r="E933" s="11"/>
      <c r="F933" s="11"/>
      <c r="H933" s="4"/>
      <c r="I933" s="4"/>
      <c r="J933" s="4"/>
      <c r="K933" s="4"/>
      <c r="L933" s="4"/>
      <c r="M933" s="4"/>
      <c r="N933" s="4"/>
      <c r="O933" s="5"/>
      <c r="P933" s="4"/>
      <c r="Q933" s="4"/>
      <c r="R933" s="4"/>
      <c r="S933" s="6"/>
      <c r="T933" s="11"/>
      <c r="U933" s="11"/>
    </row>
    <row r="934" spans="2:21" s="2" customFormat="1" x14ac:dyDescent="0.2">
      <c r="B934" s="11"/>
      <c r="C934" s="11"/>
      <c r="D934" s="11"/>
      <c r="E934" s="11"/>
      <c r="F934" s="11"/>
      <c r="H934" s="4"/>
      <c r="I934" s="4"/>
      <c r="J934" s="4"/>
      <c r="K934" s="4"/>
      <c r="L934" s="4"/>
      <c r="M934" s="4"/>
      <c r="N934" s="4"/>
      <c r="O934" s="5"/>
      <c r="P934" s="4"/>
      <c r="Q934" s="4"/>
      <c r="R934" s="4"/>
      <c r="S934" s="6"/>
      <c r="T934" s="11"/>
      <c r="U934" s="11"/>
    </row>
    <row r="935" spans="2:21" s="2" customFormat="1" x14ac:dyDescent="0.2">
      <c r="B935" s="11"/>
      <c r="C935" s="11"/>
      <c r="D935" s="11"/>
      <c r="E935" s="11"/>
      <c r="F935" s="11"/>
      <c r="H935" s="4"/>
      <c r="I935" s="4"/>
      <c r="J935" s="4"/>
      <c r="K935" s="4"/>
      <c r="L935" s="4"/>
      <c r="M935" s="4"/>
      <c r="N935" s="4"/>
      <c r="O935" s="5"/>
      <c r="P935" s="4"/>
      <c r="Q935" s="4"/>
      <c r="R935" s="4"/>
      <c r="S935" s="6"/>
      <c r="T935" s="11"/>
      <c r="U935" s="11"/>
    </row>
    <row r="936" spans="2:21" s="2" customFormat="1" x14ac:dyDescent="0.2">
      <c r="B936" s="11"/>
      <c r="C936" s="11"/>
      <c r="D936" s="11"/>
      <c r="E936" s="11"/>
      <c r="F936" s="11"/>
      <c r="H936" s="4"/>
      <c r="I936" s="4"/>
      <c r="J936" s="4"/>
      <c r="K936" s="4"/>
      <c r="L936" s="4"/>
      <c r="M936" s="4"/>
      <c r="N936" s="4"/>
      <c r="O936" s="5"/>
      <c r="P936" s="4"/>
      <c r="Q936" s="4"/>
      <c r="R936" s="4"/>
      <c r="S936" s="6"/>
      <c r="T936" s="11"/>
      <c r="U936" s="11"/>
    </row>
    <row r="937" spans="2:21" s="2" customFormat="1" x14ac:dyDescent="0.2">
      <c r="B937" s="11"/>
      <c r="C937" s="11"/>
      <c r="D937" s="11"/>
      <c r="E937" s="11"/>
      <c r="F937" s="11"/>
      <c r="H937" s="4"/>
      <c r="I937" s="4"/>
      <c r="J937" s="4"/>
      <c r="K937" s="4"/>
      <c r="L937" s="4"/>
      <c r="M937" s="4"/>
      <c r="N937" s="4"/>
      <c r="O937" s="5"/>
      <c r="P937" s="4"/>
      <c r="Q937" s="4"/>
      <c r="R937" s="4"/>
      <c r="S937" s="6"/>
      <c r="T937" s="11"/>
      <c r="U937" s="11"/>
    </row>
    <row r="938" spans="2:21" s="2" customFormat="1" x14ac:dyDescent="0.2">
      <c r="B938" s="11"/>
      <c r="C938" s="11"/>
      <c r="D938" s="11"/>
      <c r="E938" s="11"/>
      <c r="F938" s="11"/>
      <c r="H938" s="4"/>
      <c r="I938" s="4"/>
      <c r="J938" s="4"/>
      <c r="K938" s="4"/>
      <c r="L938" s="4"/>
      <c r="M938" s="4"/>
      <c r="N938" s="4"/>
      <c r="O938" s="5"/>
      <c r="P938" s="4"/>
      <c r="Q938" s="4"/>
      <c r="R938" s="4"/>
      <c r="S938" s="6"/>
      <c r="T938" s="11"/>
      <c r="U938" s="11"/>
    </row>
    <row r="939" spans="2:21" s="2" customFormat="1" x14ac:dyDescent="0.2">
      <c r="B939" s="11"/>
      <c r="C939" s="11"/>
      <c r="D939" s="11"/>
      <c r="E939" s="11"/>
      <c r="F939" s="11"/>
      <c r="H939" s="4"/>
      <c r="I939" s="4"/>
      <c r="J939" s="4"/>
      <c r="K939" s="4"/>
      <c r="L939" s="4"/>
      <c r="M939" s="4"/>
      <c r="N939" s="4"/>
      <c r="O939" s="5"/>
      <c r="P939" s="4"/>
      <c r="Q939" s="4"/>
      <c r="R939" s="4"/>
      <c r="S939" s="6"/>
      <c r="T939" s="11"/>
      <c r="U939" s="11"/>
    </row>
    <row r="940" spans="2:21" s="2" customFormat="1" x14ac:dyDescent="0.2">
      <c r="B940" s="11"/>
      <c r="C940" s="11"/>
      <c r="D940" s="11"/>
      <c r="E940" s="11"/>
      <c r="F940" s="11"/>
      <c r="H940" s="4"/>
      <c r="I940" s="4"/>
      <c r="J940" s="4"/>
      <c r="K940" s="4"/>
      <c r="L940" s="4"/>
      <c r="M940" s="4"/>
      <c r="N940" s="4"/>
      <c r="O940" s="5"/>
      <c r="P940" s="4"/>
      <c r="Q940" s="4"/>
      <c r="R940" s="4"/>
      <c r="S940" s="6"/>
      <c r="T940" s="11"/>
      <c r="U940" s="11"/>
    </row>
    <row r="941" spans="2:21" s="2" customFormat="1" x14ac:dyDescent="0.2">
      <c r="B941" s="11"/>
      <c r="C941" s="11"/>
      <c r="D941" s="11"/>
      <c r="E941" s="11"/>
      <c r="F941" s="11"/>
      <c r="H941" s="4"/>
      <c r="I941" s="4"/>
      <c r="J941" s="4"/>
      <c r="K941" s="4"/>
      <c r="L941" s="4"/>
      <c r="M941" s="4"/>
      <c r="N941" s="4"/>
      <c r="O941" s="5"/>
      <c r="P941" s="4"/>
      <c r="Q941" s="4"/>
      <c r="R941" s="4"/>
      <c r="S941" s="6"/>
      <c r="T941" s="11"/>
      <c r="U941" s="11"/>
    </row>
    <row r="942" spans="2:21" s="2" customFormat="1" x14ac:dyDescent="0.2">
      <c r="B942" s="11"/>
      <c r="C942" s="11"/>
      <c r="D942" s="11"/>
      <c r="E942" s="11"/>
      <c r="F942" s="11"/>
      <c r="H942" s="4"/>
      <c r="I942" s="4"/>
      <c r="J942" s="4"/>
      <c r="K942" s="4"/>
      <c r="L942" s="4"/>
      <c r="M942" s="4"/>
      <c r="N942" s="4"/>
      <c r="O942" s="5"/>
      <c r="P942" s="4"/>
      <c r="Q942" s="4"/>
      <c r="R942" s="4"/>
      <c r="S942" s="6"/>
      <c r="T942" s="11"/>
      <c r="U942" s="11"/>
    </row>
    <row r="943" spans="2:21" s="2" customFormat="1" x14ac:dyDescent="0.2">
      <c r="B943" s="11"/>
      <c r="C943" s="11"/>
      <c r="D943" s="11"/>
      <c r="E943" s="11"/>
      <c r="F943" s="11"/>
      <c r="H943" s="4"/>
      <c r="I943" s="4"/>
      <c r="J943" s="4"/>
      <c r="K943" s="4"/>
      <c r="L943" s="4"/>
      <c r="M943" s="4"/>
      <c r="N943" s="4"/>
      <c r="O943" s="5"/>
      <c r="P943" s="4"/>
      <c r="Q943" s="4"/>
      <c r="R943" s="4"/>
      <c r="S943" s="6"/>
      <c r="T943" s="11"/>
      <c r="U943" s="11"/>
    </row>
    <row r="944" spans="2:21" s="2" customFormat="1" x14ac:dyDescent="0.2">
      <c r="B944" s="11"/>
      <c r="C944" s="11"/>
      <c r="D944" s="11"/>
      <c r="E944" s="11"/>
      <c r="F944" s="11"/>
      <c r="H944" s="4"/>
      <c r="I944" s="4"/>
      <c r="J944" s="4"/>
      <c r="K944" s="4"/>
      <c r="L944" s="4"/>
      <c r="M944" s="4"/>
      <c r="N944" s="4"/>
      <c r="O944" s="5"/>
      <c r="P944" s="4"/>
      <c r="Q944" s="4"/>
      <c r="R944" s="4"/>
      <c r="S944" s="6"/>
      <c r="T944" s="11"/>
      <c r="U944" s="11"/>
    </row>
    <row r="945" spans="2:21" s="2" customFormat="1" x14ac:dyDescent="0.2">
      <c r="B945" s="11"/>
      <c r="C945" s="11"/>
      <c r="D945" s="11"/>
      <c r="E945" s="11"/>
      <c r="F945" s="11"/>
      <c r="H945" s="4"/>
      <c r="I945" s="4"/>
      <c r="J945" s="4"/>
      <c r="K945" s="4"/>
      <c r="L945" s="4"/>
      <c r="M945" s="4"/>
      <c r="N945" s="4"/>
      <c r="O945" s="5"/>
      <c r="P945" s="4"/>
      <c r="Q945" s="4"/>
      <c r="R945" s="4"/>
      <c r="S945" s="6"/>
      <c r="T945" s="11"/>
      <c r="U945" s="11"/>
    </row>
    <row r="946" spans="2:21" s="2" customFormat="1" x14ac:dyDescent="0.2">
      <c r="B946" s="11"/>
      <c r="C946" s="11"/>
      <c r="D946" s="11"/>
      <c r="E946" s="11"/>
      <c r="F946" s="11"/>
      <c r="H946" s="4"/>
      <c r="I946" s="4"/>
      <c r="J946" s="4"/>
      <c r="K946" s="4"/>
      <c r="L946" s="4"/>
      <c r="M946" s="4"/>
      <c r="N946" s="4"/>
      <c r="O946" s="5"/>
      <c r="P946" s="4"/>
      <c r="Q946" s="4"/>
      <c r="R946" s="4"/>
      <c r="S946" s="6"/>
      <c r="T946" s="11"/>
      <c r="U946" s="11"/>
    </row>
    <row r="947" spans="2:21" s="2" customFormat="1" x14ac:dyDescent="0.2">
      <c r="B947" s="11"/>
      <c r="C947" s="11"/>
      <c r="D947" s="11"/>
      <c r="E947" s="11"/>
      <c r="F947" s="11"/>
      <c r="H947" s="4"/>
      <c r="I947" s="4"/>
      <c r="J947" s="4"/>
      <c r="K947" s="4"/>
      <c r="L947" s="4"/>
      <c r="M947" s="4"/>
      <c r="N947" s="4"/>
      <c r="O947" s="5"/>
      <c r="P947" s="4"/>
      <c r="Q947" s="4"/>
      <c r="R947" s="4"/>
      <c r="S947" s="6"/>
      <c r="T947" s="11"/>
      <c r="U947" s="11"/>
    </row>
    <row r="948" spans="2:21" s="2" customFormat="1" x14ac:dyDescent="0.2">
      <c r="B948" s="11"/>
      <c r="C948" s="11"/>
      <c r="D948" s="11"/>
      <c r="E948" s="11"/>
      <c r="F948" s="11"/>
      <c r="H948" s="4"/>
      <c r="I948" s="4"/>
      <c r="J948" s="4"/>
      <c r="K948" s="4"/>
      <c r="L948" s="4"/>
      <c r="M948" s="4"/>
      <c r="N948" s="4"/>
      <c r="O948" s="5"/>
      <c r="P948" s="4"/>
      <c r="Q948" s="4"/>
      <c r="R948" s="4"/>
      <c r="S948" s="6"/>
      <c r="T948" s="11"/>
      <c r="U948" s="11"/>
    </row>
    <row r="949" spans="2:21" s="2" customFormat="1" x14ac:dyDescent="0.2">
      <c r="B949" s="11"/>
      <c r="C949" s="11"/>
      <c r="D949" s="11"/>
      <c r="E949" s="11"/>
      <c r="F949" s="11"/>
      <c r="H949" s="4"/>
      <c r="I949" s="4"/>
      <c r="J949" s="4"/>
      <c r="K949" s="4"/>
      <c r="L949" s="4"/>
      <c r="M949" s="4"/>
      <c r="N949" s="4"/>
      <c r="O949" s="5"/>
      <c r="P949" s="4"/>
      <c r="Q949" s="4"/>
      <c r="R949" s="4"/>
      <c r="S949" s="6"/>
      <c r="T949" s="11"/>
      <c r="U949" s="11"/>
    </row>
    <row r="950" spans="2:21" s="2" customFormat="1" x14ac:dyDescent="0.2">
      <c r="B950" s="11"/>
      <c r="C950" s="11"/>
      <c r="D950" s="11"/>
      <c r="E950" s="11"/>
      <c r="F950" s="11"/>
      <c r="H950" s="4"/>
      <c r="I950" s="4"/>
      <c r="J950" s="4"/>
      <c r="K950" s="4"/>
      <c r="L950" s="4"/>
      <c r="M950" s="4"/>
      <c r="N950" s="4"/>
      <c r="O950" s="5"/>
      <c r="P950" s="4"/>
      <c r="Q950" s="4"/>
      <c r="R950" s="4"/>
      <c r="S950" s="6"/>
      <c r="T950" s="11"/>
      <c r="U950" s="11"/>
    </row>
    <row r="951" spans="2:21" s="2" customFormat="1" x14ac:dyDescent="0.2">
      <c r="B951" s="11"/>
      <c r="C951" s="11"/>
      <c r="D951" s="11"/>
      <c r="E951" s="11"/>
      <c r="F951" s="11"/>
      <c r="H951" s="4"/>
      <c r="I951" s="4"/>
      <c r="J951" s="4"/>
      <c r="K951" s="4"/>
      <c r="L951" s="4"/>
      <c r="M951" s="4"/>
      <c r="N951" s="4"/>
      <c r="O951" s="5"/>
      <c r="P951" s="4"/>
      <c r="Q951" s="4"/>
      <c r="R951" s="4"/>
      <c r="S951" s="6"/>
      <c r="T951" s="11"/>
      <c r="U951" s="11"/>
    </row>
    <row r="952" spans="2:21" s="2" customFormat="1" x14ac:dyDescent="0.2">
      <c r="B952" s="11"/>
      <c r="C952" s="11"/>
      <c r="D952" s="11"/>
      <c r="E952" s="11"/>
      <c r="F952" s="11"/>
      <c r="H952" s="4"/>
      <c r="I952" s="4"/>
      <c r="J952" s="4"/>
      <c r="K952" s="4"/>
      <c r="L952" s="4"/>
      <c r="M952" s="4"/>
      <c r="N952" s="4"/>
      <c r="O952" s="5"/>
      <c r="P952" s="4"/>
      <c r="Q952" s="4"/>
      <c r="R952" s="4"/>
      <c r="S952" s="6"/>
      <c r="T952" s="11"/>
      <c r="U952" s="11"/>
    </row>
    <row r="953" spans="2:21" s="2" customFormat="1" x14ac:dyDescent="0.2">
      <c r="B953" s="11"/>
      <c r="C953" s="11"/>
      <c r="D953" s="11"/>
      <c r="E953" s="11"/>
      <c r="F953" s="11"/>
      <c r="H953" s="4"/>
      <c r="I953" s="4"/>
      <c r="J953" s="4"/>
      <c r="K953" s="4"/>
      <c r="L953" s="4"/>
      <c r="M953" s="4"/>
      <c r="N953" s="4"/>
      <c r="O953" s="5"/>
      <c r="P953" s="4"/>
      <c r="Q953" s="4"/>
      <c r="R953" s="4"/>
      <c r="S953" s="6"/>
      <c r="T953" s="11"/>
      <c r="U953" s="11"/>
    </row>
    <row r="954" spans="2:21" s="2" customFormat="1" x14ac:dyDescent="0.2">
      <c r="B954" s="11"/>
      <c r="C954" s="11"/>
      <c r="D954" s="11"/>
      <c r="E954" s="11"/>
      <c r="F954" s="11"/>
      <c r="H954" s="4"/>
      <c r="I954" s="4"/>
      <c r="J954" s="4"/>
      <c r="K954" s="4"/>
      <c r="L954" s="4"/>
      <c r="M954" s="4"/>
      <c r="N954" s="4"/>
      <c r="O954" s="5"/>
      <c r="P954" s="4"/>
      <c r="Q954" s="4"/>
      <c r="R954" s="4"/>
      <c r="S954" s="6"/>
      <c r="T954" s="11"/>
      <c r="U954" s="11"/>
    </row>
    <row r="955" spans="2:21" s="2" customFormat="1" x14ac:dyDescent="0.2">
      <c r="B955" s="11"/>
      <c r="C955" s="11"/>
      <c r="D955" s="11"/>
      <c r="E955" s="11"/>
      <c r="F955" s="11"/>
      <c r="H955" s="4"/>
      <c r="I955" s="4"/>
      <c r="J955" s="4"/>
      <c r="K955" s="4"/>
      <c r="L955" s="4"/>
      <c r="M955" s="4"/>
      <c r="N955" s="4"/>
      <c r="O955" s="5"/>
      <c r="P955" s="4"/>
      <c r="Q955" s="4"/>
      <c r="R955" s="4"/>
      <c r="S955" s="6"/>
      <c r="T955" s="11"/>
      <c r="U955" s="11"/>
    </row>
    <row r="956" spans="2:21" s="2" customFormat="1" x14ac:dyDescent="0.2">
      <c r="B956" s="11"/>
      <c r="C956" s="11"/>
      <c r="D956" s="11"/>
      <c r="E956" s="11"/>
      <c r="F956" s="11"/>
      <c r="H956" s="4"/>
      <c r="I956" s="4"/>
      <c r="J956" s="4"/>
      <c r="K956" s="4"/>
      <c r="L956" s="4"/>
      <c r="M956" s="4"/>
      <c r="N956" s="4"/>
      <c r="O956" s="5"/>
      <c r="P956" s="4"/>
      <c r="Q956" s="4"/>
      <c r="R956" s="4"/>
      <c r="S956" s="6"/>
      <c r="T956" s="11"/>
      <c r="U956" s="11"/>
    </row>
    <row r="957" spans="2:21" s="2" customFormat="1" x14ac:dyDescent="0.2">
      <c r="B957" s="11"/>
      <c r="C957" s="11"/>
      <c r="D957" s="11"/>
      <c r="E957" s="11"/>
      <c r="F957" s="11"/>
      <c r="H957" s="4"/>
      <c r="I957" s="4"/>
      <c r="J957" s="4"/>
      <c r="K957" s="4"/>
      <c r="L957" s="4"/>
      <c r="M957" s="4"/>
      <c r="N957" s="4"/>
      <c r="O957" s="5"/>
      <c r="P957" s="4"/>
      <c r="Q957" s="4"/>
      <c r="R957" s="4"/>
      <c r="S957" s="6"/>
      <c r="T957" s="11"/>
      <c r="U957" s="11"/>
    </row>
    <row r="958" spans="2:21" s="2" customFormat="1" x14ac:dyDescent="0.2">
      <c r="B958" s="11"/>
      <c r="C958" s="11"/>
      <c r="D958" s="11"/>
      <c r="E958" s="11"/>
      <c r="F958" s="11"/>
      <c r="H958" s="4"/>
      <c r="I958" s="4"/>
      <c r="J958" s="4"/>
      <c r="K958" s="4"/>
      <c r="L958" s="4"/>
      <c r="M958" s="4"/>
      <c r="N958" s="4"/>
      <c r="O958" s="5"/>
      <c r="P958" s="4"/>
      <c r="Q958" s="4"/>
      <c r="R958" s="4"/>
      <c r="S958" s="6"/>
      <c r="T958" s="11"/>
      <c r="U958" s="11"/>
    </row>
    <row r="959" spans="2:21" s="2" customFormat="1" x14ac:dyDescent="0.2">
      <c r="B959" s="11"/>
      <c r="C959" s="11"/>
      <c r="D959" s="11"/>
      <c r="E959" s="11"/>
      <c r="F959" s="11"/>
      <c r="H959" s="4"/>
      <c r="I959" s="4"/>
      <c r="J959" s="4"/>
      <c r="K959" s="4"/>
      <c r="L959" s="4"/>
      <c r="M959" s="4"/>
      <c r="N959" s="4"/>
      <c r="O959" s="5"/>
      <c r="P959" s="4"/>
      <c r="Q959" s="4"/>
      <c r="R959" s="4"/>
      <c r="S959" s="6"/>
      <c r="T959" s="11"/>
      <c r="U959" s="11"/>
    </row>
    <row r="960" spans="2:21" s="2" customFormat="1" x14ac:dyDescent="0.2">
      <c r="B960" s="11"/>
      <c r="C960" s="11"/>
      <c r="D960" s="11"/>
      <c r="E960" s="11"/>
      <c r="F960" s="11"/>
      <c r="H960" s="4"/>
      <c r="I960" s="4"/>
      <c r="J960" s="4"/>
      <c r="K960" s="4"/>
      <c r="L960" s="4"/>
      <c r="M960" s="4"/>
      <c r="N960" s="4"/>
      <c r="O960" s="5"/>
      <c r="P960" s="4"/>
      <c r="Q960" s="4"/>
      <c r="R960" s="4"/>
      <c r="S960" s="6"/>
      <c r="T960" s="11"/>
      <c r="U960" s="11"/>
    </row>
    <row r="961" spans="2:21" s="2" customFormat="1" x14ac:dyDescent="0.2">
      <c r="B961" s="11"/>
      <c r="C961" s="11"/>
      <c r="D961" s="11"/>
      <c r="E961" s="11"/>
      <c r="F961" s="11"/>
      <c r="H961" s="4"/>
      <c r="I961" s="4"/>
      <c r="J961" s="4"/>
      <c r="K961" s="4"/>
      <c r="L961" s="4"/>
      <c r="M961" s="4"/>
      <c r="N961" s="4"/>
      <c r="O961" s="5"/>
      <c r="P961" s="4"/>
      <c r="Q961" s="4"/>
      <c r="R961" s="4"/>
      <c r="S961" s="6"/>
      <c r="T961" s="11"/>
      <c r="U961" s="11"/>
    </row>
    <row r="962" spans="2:21" s="2" customFormat="1" x14ac:dyDescent="0.2">
      <c r="B962" s="11"/>
      <c r="C962" s="11"/>
      <c r="D962" s="11"/>
      <c r="E962" s="11"/>
      <c r="F962" s="11"/>
      <c r="H962" s="4"/>
      <c r="I962" s="4"/>
      <c r="J962" s="4"/>
      <c r="K962" s="4"/>
      <c r="L962" s="4"/>
      <c r="M962" s="4"/>
      <c r="N962" s="4"/>
      <c r="O962" s="5"/>
      <c r="P962" s="4"/>
      <c r="Q962" s="4"/>
      <c r="R962" s="4"/>
      <c r="S962" s="6"/>
      <c r="T962" s="11"/>
      <c r="U962" s="11"/>
    </row>
    <row r="963" spans="2:21" s="2" customFormat="1" x14ac:dyDescent="0.2">
      <c r="B963" s="11"/>
      <c r="C963" s="11"/>
      <c r="D963" s="11"/>
      <c r="E963" s="11"/>
      <c r="F963" s="11"/>
      <c r="H963" s="4"/>
      <c r="I963" s="4"/>
      <c r="J963" s="4"/>
      <c r="K963" s="4"/>
      <c r="L963" s="4"/>
      <c r="M963" s="4"/>
      <c r="N963" s="4"/>
      <c r="O963" s="5"/>
      <c r="P963" s="4"/>
      <c r="Q963" s="4"/>
      <c r="R963" s="4"/>
      <c r="S963" s="6"/>
      <c r="T963" s="11"/>
      <c r="U963" s="11"/>
    </row>
    <row r="964" spans="2:21" s="2" customFormat="1" x14ac:dyDescent="0.2">
      <c r="B964" s="11"/>
      <c r="C964" s="11"/>
      <c r="D964" s="11"/>
      <c r="E964" s="11"/>
      <c r="F964" s="11"/>
      <c r="H964" s="4"/>
      <c r="I964" s="4"/>
      <c r="J964" s="4"/>
      <c r="K964" s="4"/>
      <c r="L964" s="4"/>
      <c r="M964" s="4"/>
      <c r="N964" s="4"/>
      <c r="O964" s="5"/>
      <c r="P964" s="4"/>
      <c r="Q964" s="4"/>
      <c r="R964" s="4"/>
      <c r="S964" s="6"/>
      <c r="T964" s="11"/>
      <c r="U964" s="11"/>
    </row>
    <row r="965" spans="2:21" s="2" customFormat="1" x14ac:dyDescent="0.2">
      <c r="B965" s="11"/>
      <c r="C965" s="11"/>
      <c r="D965" s="11"/>
      <c r="E965" s="11"/>
      <c r="F965" s="11"/>
      <c r="H965" s="4"/>
      <c r="I965" s="4"/>
      <c r="J965" s="4"/>
      <c r="K965" s="4"/>
      <c r="L965" s="4"/>
      <c r="M965" s="4"/>
      <c r="N965" s="4"/>
      <c r="O965" s="5"/>
      <c r="P965" s="4"/>
      <c r="Q965" s="4"/>
      <c r="R965" s="4"/>
      <c r="S965" s="6"/>
      <c r="T965" s="11"/>
      <c r="U965" s="11"/>
    </row>
    <row r="966" spans="2:21" s="2" customFormat="1" x14ac:dyDescent="0.2">
      <c r="B966" s="11"/>
      <c r="C966" s="11"/>
      <c r="D966" s="11"/>
      <c r="E966" s="11"/>
      <c r="F966" s="11"/>
      <c r="H966" s="4"/>
      <c r="I966" s="4"/>
      <c r="J966" s="4"/>
      <c r="K966" s="4"/>
      <c r="L966" s="4"/>
      <c r="M966" s="4"/>
      <c r="N966" s="4"/>
      <c r="O966" s="5"/>
      <c r="P966" s="4"/>
      <c r="Q966" s="4"/>
      <c r="R966" s="4"/>
      <c r="S966" s="6"/>
      <c r="T966" s="11"/>
      <c r="U966" s="11"/>
    </row>
    <row r="967" spans="2:21" s="2" customFormat="1" x14ac:dyDescent="0.2">
      <c r="B967" s="11"/>
      <c r="C967" s="11"/>
      <c r="D967" s="11"/>
      <c r="E967" s="11"/>
      <c r="F967" s="11"/>
      <c r="H967" s="4"/>
      <c r="I967" s="4"/>
      <c r="J967" s="4"/>
      <c r="K967" s="4"/>
      <c r="L967" s="4"/>
      <c r="M967" s="4"/>
      <c r="N967" s="4"/>
      <c r="O967" s="5"/>
      <c r="P967" s="4"/>
      <c r="Q967" s="4"/>
      <c r="R967" s="4"/>
      <c r="S967" s="6"/>
      <c r="T967" s="11"/>
      <c r="U967" s="11"/>
    </row>
    <row r="968" spans="2:21" s="2" customFormat="1" x14ac:dyDescent="0.2">
      <c r="B968" s="11"/>
      <c r="C968" s="11"/>
      <c r="D968" s="11"/>
      <c r="E968" s="11"/>
      <c r="F968" s="11"/>
      <c r="H968" s="4"/>
      <c r="I968" s="4"/>
      <c r="J968" s="4"/>
      <c r="K968" s="4"/>
      <c r="L968" s="4"/>
      <c r="M968" s="4"/>
      <c r="N968" s="4"/>
      <c r="O968" s="5"/>
      <c r="P968" s="4"/>
      <c r="Q968" s="4"/>
      <c r="R968" s="4"/>
      <c r="S968" s="6"/>
      <c r="T968" s="11"/>
      <c r="U968" s="11"/>
    </row>
    <row r="969" spans="2:21" s="2" customFormat="1" x14ac:dyDescent="0.2">
      <c r="B969" s="11"/>
      <c r="C969" s="11"/>
      <c r="D969" s="11"/>
      <c r="E969" s="11"/>
      <c r="F969" s="11"/>
      <c r="H969" s="4"/>
      <c r="I969" s="4"/>
      <c r="J969" s="4"/>
      <c r="K969" s="4"/>
      <c r="L969" s="4"/>
      <c r="M969" s="4"/>
      <c r="N969" s="4"/>
      <c r="O969" s="5"/>
      <c r="P969" s="4"/>
      <c r="Q969" s="4"/>
      <c r="R969" s="4"/>
      <c r="S969" s="6"/>
      <c r="T969" s="11"/>
      <c r="U969" s="11"/>
    </row>
    <row r="970" spans="2:21" s="2" customFormat="1" x14ac:dyDescent="0.2">
      <c r="B970" s="11"/>
      <c r="C970" s="11"/>
      <c r="D970" s="11"/>
      <c r="E970" s="11"/>
      <c r="F970" s="11"/>
      <c r="H970" s="4"/>
      <c r="I970" s="4"/>
      <c r="J970" s="4"/>
      <c r="K970" s="4"/>
      <c r="L970" s="4"/>
      <c r="M970" s="4"/>
      <c r="N970" s="4"/>
      <c r="O970" s="5"/>
      <c r="P970" s="4"/>
      <c r="Q970" s="4"/>
      <c r="R970" s="4"/>
      <c r="S970" s="6"/>
      <c r="T970" s="11"/>
      <c r="U970" s="11"/>
    </row>
    <row r="971" spans="2:21" s="2" customFormat="1" x14ac:dyDescent="0.2">
      <c r="B971" s="11"/>
      <c r="C971" s="11"/>
      <c r="D971" s="11"/>
      <c r="E971" s="11"/>
      <c r="F971" s="11"/>
      <c r="H971" s="4"/>
      <c r="I971" s="4"/>
      <c r="J971" s="4"/>
      <c r="K971" s="4"/>
      <c r="L971" s="4"/>
      <c r="M971" s="4"/>
      <c r="N971" s="4"/>
      <c r="O971" s="5"/>
      <c r="P971" s="4"/>
      <c r="Q971" s="4"/>
      <c r="R971" s="4"/>
      <c r="S971" s="6"/>
      <c r="T971" s="11"/>
      <c r="U971" s="11"/>
    </row>
    <row r="972" spans="2:21" s="2" customFormat="1" x14ac:dyDescent="0.2">
      <c r="B972" s="11"/>
      <c r="C972" s="11"/>
      <c r="D972" s="11"/>
      <c r="E972" s="11"/>
      <c r="F972" s="11"/>
      <c r="H972" s="4"/>
      <c r="I972" s="4"/>
      <c r="J972" s="4"/>
      <c r="K972" s="4"/>
      <c r="L972" s="4"/>
      <c r="M972" s="4"/>
      <c r="N972" s="4"/>
      <c r="O972" s="5"/>
      <c r="P972" s="4"/>
      <c r="Q972" s="4"/>
      <c r="R972" s="4"/>
      <c r="S972" s="6"/>
      <c r="T972" s="11"/>
      <c r="U972" s="11"/>
    </row>
    <row r="973" spans="2:21" s="2" customFormat="1" x14ac:dyDescent="0.2">
      <c r="B973" s="11"/>
      <c r="C973" s="11"/>
      <c r="D973" s="11"/>
      <c r="E973" s="11"/>
      <c r="F973" s="11"/>
      <c r="H973" s="4"/>
      <c r="I973" s="4"/>
      <c r="J973" s="4"/>
      <c r="K973" s="4"/>
      <c r="L973" s="4"/>
      <c r="M973" s="4"/>
      <c r="N973" s="4"/>
      <c r="O973" s="5"/>
      <c r="P973" s="4"/>
      <c r="Q973" s="4"/>
      <c r="R973" s="4"/>
      <c r="S973" s="6"/>
      <c r="T973" s="11"/>
      <c r="U973" s="11"/>
    </row>
    <row r="974" spans="2:21" s="2" customFormat="1" x14ac:dyDescent="0.2">
      <c r="B974" s="11"/>
      <c r="C974" s="11"/>
      <c r="D974" s="11"/>
      <c r="E974" s="11"/>
      <c r="F974" s="11"/>
      <c r="H974" s="4"/>
      <c r="I974" s="4"/>
      <c r="J974" s="4"/>
      <c r="K974" s="4"/>
      <c r="L974" s="4"/>
      <c r="M974" s="4"/>
      <c r="N974" s="4"/>
      <c r="O974" s="5"/>
      <c r="P974" s="4"/>
      <c r="Q974" s="4"/>
      <c r="R974" s="4"/>
      <c r="S974" s="6"/>
      <c r="T974" s="11"/>
      <c r="U974" s="11"/>
    </row>
    <row r="975" spans="2:21" s="2" customFormat="1" x14ac:dyDescent="0.2">
      <c r="B975" s="11"/>
      <c r="C975" s="11"/>
      <c r="D975" s="11"/>
      <c r="E975" s="11"/>
      <c r="F975" s="11"/>
      <c r="H975" s="4"/>
      <c r="I975" s="4"/>
      <c r="J975" s="4"/>
      <c r="K975" s="4"/>
      <c r="L975" s="4"/>
      <c r="M975" s="4"/>
      <c r="N975" s="4"/>
      <c r="O975" s="5"/>
      <c r="P975" s="4"/>
      <c r="Q975" s="4"/>
      <c r="R975" s="4"/>
      <c r="S975" s="6"/>
      <c r="T975" s="11"/>
      <c r="U975" s="11"/>
    </row>
    <row r="976" spans="2:21" s="2" customFormat="1" x14ac:dyDescent="0.2">
      <c r="B976" s="11"/>
      <c r="C976" s="11"/>
      <c r="D976" s="11"/>
      <c r="E976" s="11"/>
      <c r="F976" s="11"/>
      <c r="H976" s="4"/>
      <c r="I976" s="4"/>
      <c r="J976" s="4"/>
      <c r="K976" s="4"/>
      <c r="L976" s="4"/>
      <c r="M976" s="4"/>
      <c r="N976" s="4"/>
      <c r="O976" s="5"/>
      <c r="P976" s="4"/>
      <c r="Q976" s="4"/>
      <c r="R976" s="4"/>
      <c r="S976" s="6"/>
      <c r="T976" s="11"/>
      <c r="U976" s="11"/>
    </row>
    <row r="977" spans="2:21" s="2" customFormat="1" x14ac:dyDescent="0.2">
      <c r="B977" s="11"/>
      <c r="C977" s="11"/>
      <c r="D977" s="11"/>
      <c r="E977" s="11"/>
      <c r="F977" s="11"/>
      <c r="H977" s="4"/>
      <c r="I977" s="4"/>
      <c r="J977" s="4"/>
      <c r="K977" s="4"/>
      <c r="L977" s="4"/>
      <c r="M977" s="4"/>
      <c r="N977" s="4"/>
      <c r="O977" s="5"/>
      <c r="P977" s="4"/>
      <c r="Q977" s="4"/>
      <c r="R977" s="4"/>
      <c r="S977" s="6"/>
      <c r="T977" s="11"/>
      <c r="U977" s="11"/>
    </row>
    <row r="978" spans="2:21" s="2" customFormat="1" x14ac:dyDescent="0.2">
      <c r="B978" s="11"/>
      <c r="C978" s="11"/>
      <c r="D978" s="11"/>
      <c r="E978" s="11"/>
      <c r="F978" s="11"/>
      <c r="H978" s="4"/>
      <c r="I978" s="4"/>
      <c r="J978" s="4"/>
      <c r="K978" s="4"/>
      <c r="L978" s="4"/>
      <c r="M978" s="4"/>
      <c r="N978" s="4"/>
      <c r="O978" s="5"/>
      <c r="P978" s="4"/>
      <c r="Q978" s="4"/>
      <c r="R978" s="4"/>
      <c r="S978" s="6"/>
      <c r="T978" s="11"/>
      <c r="U978" s="11"/>
    </row>
    <row r="979" spans="2:21" s="2" customFormat="1" x14ac:dyDescent="0.2">
      <c r="B979" s="11"/>
      <c r="C979" s="11"/>
      <c r="D979" s="11"/>
      <c r="E979" s="11"/>
      <c r="F979" s="11"/>
      <c r="H979" s="4"/>
      <c r="I979" s="4"/>
      <c r="J979" s="4"/>
      <c r="K979" s="4"/>
      <c r="L979" s="4"/>
      <c r="M979" s="4"/>
      <c r="N979" s="4"/>
      <c r="O979" s="5"/>
      <c r="P979" s="4"/>
      <c r="Q979" s="4"/>
      <c r="R979" s="4"/>
      <c r="S979" s="6"/>
      <c r="T979" s="11"/>
      <c r="U979" s="11"/>
    </row>
    <row r="980" spans="2:21" s="2" customFormat="1" x14ac:dyDescent="0.2">
      <c r="B980" s="11"/>
      <c r="C980" s="11"/>
      <c r="D980" s="11"/>
      <c r="E980" s="11"/>
      <c r="F980" s="11"/>
      <c r="H980" s="4"/>
      <c r="I980" s="4"/>
      <c r="J980" s="4"/>
      <c r="K980" s="4"/>
      <c r="L980" s="4"/>
      <c r="M980" s="4"/>
      <c r="N980" s="4"/>
      <c r="O980" s="5"/>
      <c r="P980" s="4"/>
      <c r="Q980" s="4"/>
      <c r="R980" s="4"/>
      <c r="S980" s="6"/>
      <c r="T980" s="11"/>
      <c r="U980" s="11"/>
    </row>
    <row r="981" spans="2:21" s="2" customFormat="1" x14ac:dyDescent="0.2">
      <c r="B981" s="11"/>
      <c r="C981" s="11"/>
      <c r="D981" s="11"/>
      <c r="E981" s="11"/>
      <c r="F981" s="11"/>
      <c r="H981" s="4"/>
      <c r="I981" s="4"/>
      <c r="J981" s="4"/>
      <c r="K981" s="4"/>
      <c r="L981" s="4"/>
      <c r="M981" s="4"/>
      <c r="N981" s="4"/>
      <c r="O981" s="5"/>
      <c r="P981" s="4"/>
      <c r="Q981" s="4"/>
      <c r="R981" s="4"/>
      <c r="S981" s="6"/>
      <c r="T981" s="11"/>
      <c r="U981" s="11"/>
    </row>
    <row r="982" spans="2:21" s="2" customFormat="1" x14ac:dyDescent="0.2">
      <c r="B982" s="11"/>
      <c r="C982" s="11"/>
      <c r="D982" s="11"/>
      <c r="E982" s="11"/>
      <c r="F982" s="11"/>
      <c r="H982" s="4"/>
      <c r="I982" s="4"/>
      <c r="J982" s="4"/>
      <c r="K982" s="4"/>
      <c r="L982" s="4"/>
      <c r="M982" s="4"/>
      <c r="N982" s="4"/>
      <c r="O982" s="5"/>
      <c r="P982" s="4"/>
      <c r="Q982" s="4"/>
      <c r="R982" s="4"/>
      <c r="S982" s="6"/>
      <c r="T982" s="11"/>
      <c r="U982" s="11"/>
    </row>
    <row r="983" spans="2:21" s="2" customFormat="1" x14ac:dyDescent="0.2">
      <c r="B983" s="11"/>
      <c r="C983" s="11"/>
      <c r="D983" s="11"/>
      <c r="E983" s="11"/>
      <c r="F983" s="11"/>
      <c r="H983" s="4"/>
      <c r="I983" s="4"/>
      <c r="J983" s="4"/>
      <c r="K983" s="4"/>
      <c r="L983" s="4"/>
      <c r="M983" s="4"/>
      <c r="N983" s="4"/>
      <c r="O983" s="5"/>
      <c r="P983" s="4"/>
      <c r="Q983" s="4"/>
      <c r="R983" s="4"/>
      <c r="S983" s="6"/>
      <c r="T983" s="11"/>
      <c r="U983" s="11"/>
    </row>
    <row r="984" spans="2:21" s="2" customFormat="1" x14ac:dyDescent="0.2">
      <c r="B984" s="11"/>
      <c r="C984" s="11"/>
      <c r="D984" s="11"/>
      <c r="E984" s="11"/>
      <c r="F984" s="11"/>
      <c r="H984" s="4"/>
      <c r="I984" s="4"/>
      <c r="J984" s="4"/>
      <c r="K984" s="4"/>
      <c r="L984" s="4"/>
      <c r="M984" s="4"/>
      <c r="N984" s="4"/>
      <c r="O984" s="5"/>
      <c r="P984" s="4"/>
      <c r="Q984" s="4"/>
      <c r="R984" s="4"/>
      <c r="S984" s="6"/>
      <c r="T984" s="11"/>
      <c r="U984" s="11"/>
    </row>
    <row r="985" spans="2:21" s="2" customFormat="1" x14ac:dyDescent="0.2">
      <c r="B985" s="11"/>
      <c r="C985" s="11"/>
      <c r="D985" s="11"/>
      <c r="E985" s="11"/>
      <c r="F985" s="11"/>
      <c r="H985" s="4"/>
      <c r="I985" s="4"/>
      <c r="J985" s="4"/>
      <c r="K985" s="4"/>
      <c r="L985" s="4"/>
      <c r="M985" s="4"/>
      <c r="N985" s="4"/>
      <c r="O985" s="5"/>
      <c r="P985" s="4"/>
      <c r="Q985" s="4"/>
      <c r="R985" s="4"/>
      <c r="S985" s="6"/>
      <c r="T985" s="11"/>
      <c r="U985" s="11"/>
    </row>
    <row r="986" spans="2:21" s="2" customFormat="1" x14ac:dyDescent="0.2">
      <c r="B986" s="11"/>
      <c r="C986" s="11"/>
      <c r="D986" s="11"/>
      <c r="E986" s="11"/>
      <c r="F986" s="11"/>
      <c r="H986" s="4"/>
      <c r="I986" s="4"/>
      <c r="J986" s="4"/>
      <c r="K986" s="4"/>
      <c r="L986" s="4"/>
      <c r="M986" s="4"/>
      <c r="N986" s="4"/>
      <c r="O986" s="5"/>
      <c r="P986" s="4"/>
      <c r="Q986" s="4"/>
      <c r="R986" s="4"/>
      <c r="S986" s="6"/>
      <c r="T986" s="11"/>
      <c r="U986" s="11"/>
    </row>
    <row r="987" spans="2:21" s="2" customFormat="1" x14ac:dyDescent="0.2">
      <c r="B987" s="11"/>
      <c r="C987" s="11"/>
      <c r="D987" s="11"/>
      <c r="E987" s="11"/>
      <c r="F987" s="11"/>
      <c r="H987" s="4"/>
      <c r="I987" s="4"/>
      <c r="J987" s="4"/>
      <c r="K987" s="4"/>
      <c r="L987" s="4"/>
      <c r="M987" s="4"/>
      <c r="N987" s="4"/>
      <c r="O987" s="5"/>
      <c r="P987" s="4"/>
      <c r="Q987" s="4"/>
      <c r="R987" s="4"/>
      <c r="S987" s="6"/>
      <c r="T987" s="11"/>
      <c r="U987" s="11"/>
    </row>
    <row r="988" spans="2:21" s="2" customFormat="1" x14ac:dyDescent="0.2">
      <c r="B988" s="11"/>
      <c r="C988" s="11"/>
      <c r="D988" s="11"/>
      <c r="E988" s="11"/>
      <c r="F988" s="11"/>
      <c r="H988" s="4"/>
      <c r="I988" s="4"/>
      <c r="J988" s="4"/>
      <c r="K988" s="4"/>
      <c r="L988" s="4"/>
      <c r="M988" s="4"/>
      <c r="N988" s="4"/>
      <c r="O988" s="5"/>
      <c r="P988" s="4"/>
      <c r="Q988" s="4"/>
      <c r="R988" s="4"/>
      <c r="S988" s="6"/>
      <c r="T988" s="11"/>
      <c r="U988" s="11"/>
    </row>
    <row r="989" spans="2:21" s="2" customFormat="1" x14ac:dyDescent="0.2">
      <c r="B989" s="11"/>
      <c r="C989" s="11"/>
      <c r="D989" s="11"/>
      <c r="E989" s="11"/>
      <c r="F989" s="11"/>
      <c r="H989" s="4"/>
      <c r="I989" s="4"/>
      <c r="J989" s="4"/>
      <c r="K989" s="4"/>
      <c r="L989" s="4"/>
      <c r="M989" s="4"/>
      <c r="N989" s="4"/>
      <c r="O989" s="5"/>
      <c r="P989" s="4"/>
      <c r="Q989" s="4"/>
      <c r="R989" s="4"/>
      <c r="S989" s="6"/>
      <c r="T989" s="11"/>
      <c r="U989" s="11"/>
    </row>
    <row r="990" spans="2:21" s="2" customFormat="1" x14ac:dyDescent="0.2">
      <c r="B990" s="11"/>
      <c r="C990" s="11"/>
      <c r="D990" s="11"/>
      <c r="E990" s="11"/>
      <c r="F990" s="11"/>
      <c r="H990" s="4"/>
      <c r="I990" s="4"/>
      <c r="J990" s="4"/>
      <c r="K990" s="4"/>
      <c r="L990" s="4"/>
      <c r="M990" s="4"/>
      <c r="N990" s="4"/>
      <c r="O990" s="5"/>
      <c r="P990" s="4"/>
      <c r="Q990" s="4"/>
      <c r="R990" s="4"/>
      <c r="S990" s="6"/>
      <c r="T990" s="11"/>
      <c r="U990" s="11"/>
    </row>
    <row r="991" spans="2:21" s="2" customFormat="1" x14ac:dyDescent="0.2">
      <c r="B991" s="11"/>
      <c r="C991" s="11"/>
      <c r="D991" s="11"/>
      <c r="E991" s="11"/>
      <c r="F991" s="11"/>
      <c r="H991" s="4"/>
      <c r="I991" s="4"/>
      <c r="J991" s="4"/>
      <c r="K991" s="4"/>
      <c r="L991" s="4"/>
      <c r="M991" s="4"/>
      <c r="N991" s="4"/>
      <c r="O991" s="5"/>
      <c r="P991" s="4"/>
      <c r="Q991" s="4"/>
      <c r="R991" s="4"/>
      <c r="S991" s="6"/>
      <c r="T991" s="11"/>
      <c r="U991" s="11"/>
    </row>
    <row r="992" spans="2:21" s="2" customFormat="1" x14ac:dyDescent="0.2">
      <c r="B992" s="11"/>
      <c r="C992" s="11"/>
      <c r="D992" s="11"/>
      <c r="E992" s="11"/>
      <c r="F992" s="11"/>
      <c r="H992" s="4"/>
      <c r="I992" s="4"/>
      <c r="J992" s="4"/>
      <c r="K992" s="4"/>
      <c r="L992" s="4"/>
      <c r="M992" s="4"/>
      <c r="N992" s="4"/>
      <c r="O992" s="5"/>
      <c r="P992" s="4"/>
      <c r="Q992" s="4"/>
      <c r="R992" s="4"/>
      <c r="S992" s="6"/>
      <c r="T992" s="11"/>
      <c r="U992" s="11"/>
    </row>
    <row r="993" spans="2:21" s="2" customFormat="1" x14ac:dyDescent="0.2">
      <c r="B993" s="11"/>
      <c r="C993" s="11"/>
      <c r="D993" s="11"/>
      <c r="E993" s="11"/>
      <c r="F993" s="11"/>
      <c r="H993" s="4"/>
      <c r="I993" s="4"/>
      <c r="J993" s="4"/>
      <c r="K993" s="4"/>
      <c r="L993" s="4"/>
      <c r="M993" s="4"/>
      <c r="N993" s="4"/>
      <c r="O993" s="5"/>
      <c r="P993" s="4"/>
      <c r="Q993" s="4"/>
      <c r="R993" s="4"/>
      <c r="S993" s="6"/>
      <c r="T993" s="11"/>
      <c r="U993" s="11"/>
    </row>
    <row r="994" spans="2:21" s="2" customFormat="1" x14ac:dyDescent="0.2">
      <c r="B994" s="11"/>
      <c r="C994" s="11"/>
      <c r="D994" s="11"/>
      <c r="E994" s="11"/>
      <c r="F994" s="11"/>
      <c r="H994" s="4"/>
      <c r="I994" s="4"/>
      <c r="J994" s="4"/>
      <c r="K994" s="4"/>
      <c r="L994" s="4"/>
      <c r="M994" s="4"/>
      <c r="N994" s="4"/>
      <c r="O994" s="5"/>
      <c r="P994" s="4"/>
      <c r="Q994" s="4"/>
      <c r="R994" s="4"/>
      <c r="S994" s="6"/>
      <c r="T994" s="11"/>
      <c r="U994" s="11"/>
    </row>
    <row r="995" spans="2:21" s="2" customFormat="1" x14ac:dyDescent="0.2">
      <c r="B995" s="11"/>
      <c r="C995" s="11"/>
      <c r="D995" s="11"/>
      <c r="E995" s="11"/>
      <c r="F995" s="11"/>
      <c r="H995" s="4"/>
      <c r="I995" s="4"/>
      <c r="J995" s="4"/>
      <c r="K995" s="4"/>
      <c r="L995" s="4"/>
      <c r="M995" s="4"/>
      <c r="N995" s="4"/>
      <c r="O995" s="5"/>
      <c r="P995" s="4"/>
      <c r="Q995" s="4"/>
      <c r="R995" s="4"/>
      <c r="S995" s="6"/>
      <c r="T995" s="11"/>
      <c r="U995" s="11"/>
    </row>
    <row r="996" spans="2:21" s="2" customFormat="1" x14ac:dyDescent="0.2">
      <c r="B996" s="11"/>
      <c r="C996" s="11"/>
      <c r="D996" s="11"/>
      <c r="E996" s="11"/>
      <c r="F996" s="11"/>
      <c r="H996" s="4"/>
      <c r="I996" s="4"/>
      <c r="J996" s="4"/>
      <c r="K996" s="4"/>
      <c r="L996" s="4"/>
      <c r="M996" s="4"/>
      <c r="N996" s="4"/>
      <c r="O996" s="5"/>
      <c r="P996" s="4"/>
      <c r="Q996" s="4"/>
      <c r="R996" s="4"/>
      <c r="S996" s="6"/>
      <c r="T996" s="11"/>
      <c r="U996" s="11"/>
    </row>
    <row r="997" spans="2:21" s="2" customFormat="1" x14ac:dyDescent="0.2">
      <c r="B997" s="11"/>
      <c r="C997" s="11"/>
      <c r="D997" s="11"/>
      <c r="E997" s="11"/>
      <c r="F997" s="11"/>
      <c r="H997" s="4"/>
      <c r="I997" s="4"/>
      <c r="J997" s="4"/>
      <c r="K997" s="4"/>
      <c r="L997" s="4"/>
      <c r="M997" s="4"/>
      <c r="N997" s="4"/>
      <c r="O997" s="5"/>
      <c r="P997" s="4"/>
      <c r="Q997" s="4"/>
      <c r="R997" s="4"/>
      <c r="S997" s="6"/>
      <c r="T997" s="11"/>
      <c r="U997" s="11"/>
    </row>
    <row r="998" spans="2:21" s="2" customFormat="1" x14ac:dyDescent="0.2">
      <c r="B998" s="11"/>
      <c r="C998" s="11"/>
      <c r="D998" s="11"/>
      <c r="E998" s="11"/>
      <c r="F998" s="11"/>
      <c r="H998" s="4"/>
      <c r="I998" s="4"/>
      <c r="J998" s="4"/>
      <c r="K998" s="4"/>
      <c r="L998" s="4"/>
      <c r="M998" s="4"/>
      <c r="N998" s="4"/>
      <c r="O998" s="5"/>
      <c r="P998" s="4"/>
      <c r="Q998" s="4"/>
      <c r="R998" s="4"/>
      <c r="S998" s="6"/>
      <c r="T998" s="11"/>
      <c r="U998" s="11"/>
    </row>
    <row r="999" spans="2:21" s="2" customFormat="1" x14ac:dyDescent="0.2">
      <c r="B999" s="11"/>
      <c r="C999" s="11"/>
      <c r="D999" s="11"/>
      <c r="E999" s="11"/>
      <c r="F999" s="11"/>
      <c r="H999" s="4"/>
      <c r="I999" s="4"/>
      <c r="J999" s="4"/>
      <c r="K999" s="4"/>
      <c r="L999" s="4"/>
      <c r="M999" s="4"/>
      <c r="N999" s="4"/>
      <c r="O999" s="5"/>
      <c r="P999" s="4"/>
      <c r="Q999" s="4"/>
      <c r="R999" s="4"/>
      <c r="S999" s="6"/>
      <c r="T999" s="11"/>
      <c r="U999" s="11"/>
    </row>
    <row r="1000" spans="2:21" s="2" customFormat="1" x14ac:dyDescent="0.2">
      <c r="B1000" s="11"/>
      <c r="C1000" s="11"/>
      <c r="D1000" s="11"/>
      <c r="E1000" s="11"/>
      <c r="F1000" s="11"/>
      <c r="H1000" s="4"/>
      <c r="I1000" s="4"/>
      <c r="J1000" s="4"/>
      <c r="K1000" s="4"/>
      <c r="L1000" s="4"/>
      <c r="M1000" s="4"/>
      <c r="N1000" s="4"/>
      <c r="O1000" s="5"/>
      <c r="P1000" s="4"/>
      <c r="Q1000" s="4"/>
      <c r="R1000" s="4"/>
      <c r="S1000" s="6"/>
      <c r="T1000" s="11"/>
      <c r="U1000" s="11"/>
    </row>
    <row r="1001" spans="2:21" s="2" customFormat="1" x14ac:dyDescent="0.2">
      <c r="B1001" s="11"/>
      <c r="C1001" s="11"/>
      <c r="D1001" s="11"/>
      <c r="E1001" s="11"/>
      <c r="F1001" s="11"/>
      <c r="H1001" s="4"/>
      <c r="I1001" s="4"/>
      <c r="J1001" s="4"/>
      <c r="K1001" s="4"/>
      <c r="L1001" s="4"/>
      <c r="M1001" s="4"/>
      <c r="N1001" s="4"/>
      <c r="O1001" s="5"/>
      <c r="P1001" s="4"/>
      <c r="Q1001" s="4"/>
      <c r="R1001" s="4"/>
      <c r="S1001" s="6"/>
      <c r="T1001" s="11"/>
      <c r="U1001" s="11"/>
    </row>
    <row r="1002" spans="2:21" s="2" customFormat="1" x14ac:dyDescent="0.2">
      <c r="B1002" s="11"/>
      <c r="C1002" s="11"/>
      <c r="D1002" s="11"/>
      <c r="E1002" s="11"/>
      <c r="F1002" s="11"/>
      <c r="H1002" s="4"/>
      <c r="I1002" s="4"/>
      <c r="J1002" s="4"/>
      <c r="K1002" s="4"/>
      <c r="L1002" s="4"/>
      <c r="M1002" s="4"/>
      <c r="N1002" s="4"/>
      <c r="O1002" s="5"/>
      <c r="P1002" s="4"/>
      <c r="Q1002" s="4"/>
      <c r="R1002" s="4"/>
      <c r="S1002" s="6"/>
      <c r="T1002" s="11"/>
      <c r="U1002" s="11"/>
    </row>
    <row r="1003" spans="2:21" s="2" customFormat="1" x14ac:dyDescent="0.2">
      <c r="B1003" s="11"/>
      <c r="C1003" s="11"/>
      <c r="D1003" s="11"/>
      <c r="E1003" s="11"/>
      <c r="F1003" s="11"/>
      <c r="H1003" s="4"/>
      <c r="I1003" s="4"/>
      <c r="J1003" s="4"/>
      <c r="K1003" s="4"/>
      <c r="L1003" s="4"/>
      <c r="M1003" s="4"/>
      <c r="N1003" s="4"/>
      <c r="O1003" s="5"/>
      <c r="P1003" s="4"/>
      <c r="Q1003" s="4"/>
      <c r="R1003" s="4"/>
      <c r="S1003" s="6"/>
      <c r="T1003" s="11"/>
      <c r="U1003" s="11"/>
    </row>
    <row r="1004" spans="2:21" s="2" customFormat="1" x14ac:dyDescent="0.2">
      <c r="B1004" s="11"/>
      <c r="C1004" s="11"/>
      <c r="D1004" s="11"/>
      <c r="E1004" s="11"/>
      <c r="F1004" s="11"/>
      <c r="H1004" s="4"/>
      <c r="I1004" s="4"/>
      <c r="J1004" s="4"/>
      <c r="K1004" s="4"/>
      <c r="L1004" s="4"/>
      <c r="M1004" s="4"/>
      <c r="N1004" s="4"/>
      <c r="O1004" s="5"/>
      <c r="P1004" s="4"/>
      <c r="Q1004" s="4"/>
      <c r="R1004" s="4"/>
      <c r="S1004" s="6"/>
      <c r="T1004" s="11"/>
      <c r="U1004" s="11"/>
    </row>
    <row r="1005" spans="2:21" s="2" customFormat="1" x14ac:dyDescent="0.2">
      <c r="B1005" s="11"/>
      <c r="C1005" s="11"/>
      <c r="D1005" s="11"/>
      <c r="E1005" s="11"/>
      <c r="F1005" s="11"/>
      <c r="H1005" s="4"/>
      <c r="I1005" s="4"/>
      <c r="J1005" s="4"/>
      <c r="K1005" s="4"/>
      <c r="L1005" s="4"/>
      <c r="M1005" s="4"/>
      <c r="N1005" s="4"/>
      <c r="O1005" s="5"/>
      <c r="P1005" s="4"/>
      <c r="Q1005" s="4"/>
      <c r="R1005" s="4"/>
      <c r="S1005" s="6"/>
      <c r="T1005" s="11"/>
      <c r="U1005" s="11"/>
    </row>
    <row r="1006" spans="2:21" s="2" customFormat="1" x14ac:dyDescent="0.2">
      <c r="B1006" s="11"/>
      <c r="C1006" s="11"/>
      <c r="D1006" s="11"/>
      <c r="E1006" s="11"/>
      <c r="F1006" s="11"/>
      <c r="H1006" s="4"/>
      <c r="I1006" s="4"/>
      <c r="J1006" s="4"/>
      <c r="K1006" s="4"/>
      <c r="L1006" s="4"/>
      <c r="M1006" s="4"/>
      <c r="N1006" s="4"/>
      <c r="O1006" s="5"/>
      <c r="P1006" s="4"/>
      <c r="Q1006" s="4"/>
      <c r="R1006" s="4"/>
      <c r="S1006" s="6"/>
      <c r="T1006" s="11"/>
      <c r="U1006" s="11"/>
    </row>
    <row r="1007" spans="2:21" s="2" customFormat="1" x14ac:dyDescent="0.2">
      <c r="B1007" s="11"/>
      <c r="C1007" s="11"/>
      <c r="D1007" s="11"/>
      <c r="E1007" s="11"/>
      <c r="F1007" s="11"/>
      <c r="H1007" s="4"/>
      <c r="I1007" s="4"/>
      <c r="J1007" s="4"/>
      <c r="K1007" s="4"/>
      <c r="L1007" s="4"/>
      <c r="M1007" s="4"/>
      <c r="N1007" s="4"/>
      <c r="O1007" s="5"/>
      <c r="P1007" s="4"/>
      <c r="Q1007" s="4"/>
      <c r="R1007" s="4"/>
      <c r="S1007" s="6"/>
      <c r="T1007" s="11"/>
      <c r="U1007" s="11"/>
    </row>
    <row r="1008" spans="2:21" s="2" customFormat="1" x14ac:dyDescent="0.2">
      <c r="B1008" s="11"/>
      <c r="C1008" s="11"/>
      <c r="D1008" s="11"/>
      <c r="E1008" s="11"/>
      <c r="F1008" s="11"/>
      <c r="H1008" s="4"/>
      <c r="I1008" s="4"/>
      <c r="J1008" s="4"/>
      <c r="K1008" s="4"/>
      <c r="L1008" s="4"/>
      <c r="M1008" s="4"/>
      <c r="N1008" s="4"/>
      <c r="O1008" s="5"/>
      <c r="P1008" s="4"/>
      <c r="Q1008" s="4"/>
      <c r="R1008" s="4"/>
      <c r="S1008" s="6"/>
      <c r="T1008" s="11"/>
      <c r="U1008" s="11"/>
    </row>
    <row r="1009" spans="2:21" s="2" customFormat="1" x14ac:dyDescent="0.2">
      <c r="B1009" s="11"/>
      <c r="C1009" s="11"/>
      <c r="D1009" s="11"/>
      <c r="E1009" s="11"/>
      <c r="F1009" s="11"/>
      <c r="H1009" s="4"/>
      <c r="I1009" s="4"/>
      <c r="J1009" s="4"/>
      <c r="K1009" s="4"/>
      <c r="L1009" s="4"/>
      <c r="M1009" s="4"/>
      <c r="N1009" s="4"/>
      <c r="O1009" s="5"/>
      <c r="P1009" s="4"/>
      <c r="Q1009" s="4"/>
      <c r="R1009" s="4"/>
      <c r="S1009" s="6"/>
      <c r="T1009" s="11"/>
      <c r="U1009" s="11"/>
    </row>
    <row r="1010" spans="2:21" s="2" customFormat="1" x14ac:dyDescent="0.2">
      <c r="B1010" s="11"/>
      <c r="C1010" s="11"/>
      <c r="D1010" s="11"/>
      <c r="E1010" s="11"/>
      <c r="F1010" s="11"/>
      <c r="H1010" s="4"/>
      <c r="I1010" s="4"/>
      <c r="J1010" s="4"/>
      <c r="K1010" s="4"/>
      <c r="L1010" s="4"/>
      <c r="M1010" s="4"/>
      <c r="N1010" s="4"/>
      <c r="O1010" s="5"/>
      <c r="P1010" s="4"/>
      <c r="Q1010" s="4"/>
      <c r="R1010" s="4"/>
      <c r="S1010" s="6"/>
      <c r="T1010" s="11"/>
      <c r="U1010" s="11"/>
    </row>
    <row r="1011" spans="2:21" s="2" customFormat="1" x14ac:dyDescent="0.2">
      <c r="B1011" s="11"/>
      <c r="C1011" s="11"/>
      <c r="D1011" s="11"/>
      <c r="E1011" s="11"/>
      <c r="F1011" s="11"/>
      <c r="H1011" s="4"/>
      <c r="I1011" s="4"/>
      <c r="J1011" s="4"/>
      <c r="K1011" s="4"/>
      <c r="L1011" s="4"/>
      <c r="M1011" s="4"/>
      <c r="N1011" s="4"/>
      <c r="O1011" s="5"/>
      <c r="P1011" s="4"/>
      <c r="Q1011" s="4"/>
      <c r="R1011" s="4"/>
      <c r="S1011" s="6"/>
      <c r="T1011" s="11"/>
      <c r="U1011" s="11"/>
    </row>
    <row r="1012" spans="2:21" s="2" customFormat="1" x14ac:dyDescent="0.2">
      <c r="B1012" s="11"/>
      <c r="C1012" s="11"/>
      <c r="D1012" s="11"/>
      <c r="E1012" s="11"/>
      <c r="F1012" s="11"/>
      <c r="H1012" s="4"/>
      <c r="I1012" s="4"/>
      <c r="J1012" s="4"/>
      <c r="K1012" s="4"/>
      <c r="L1012" s="4"/>
      <c r="M1012" s="4"/>
      <c r="N1012" s="4"/>
      <c r="O1012" s="5"/>
      <c r="P1012" s="4"/>
      <c r="Q1012" s="4"/>
      <c r="R1012" s="4"/>
      <c r="S1012" s="6"/>
      <c r="T1012" s="11"/>
      <c r="U1012" s="11"/>
    </row>
    <row r="1013" spans="2:21" s="2" customFormat="1" x14ac:dyDescent="0.2">
      <c r="B1013" s="11"/>
      <c r="C1013" s="11"/>
      <c r="D1013" s="11"/>
      <c r="E1013" s="11"/>
      <c r="F1013" s="11"/>
      <c r="H1013" s="4"/>
      <c r="I1013" s="4"/>
      <c r="J1013" s="4"/>
      <c r="K1013" s="4"/>
      <c r="L1013" s="4"/>
      <c r="M1013" s="4"/>
      <c r="N1013" s="4"/>
      <c r="O1013" s="5"/>
      <c r="P1013" s="4"/>
      <c r="Q1013" s="4"/>
      <c r="R1013" s="4"/>
      <c r="S1013" s="6"/>
      <c r="T1013" s="11"/>
      <c r="U1013" s="11"/>
    </row>
    <row r="1014" spans="2:21" s="2" customFormat="1" x14ac:dyDescent="0.2">
      <c r="B1014" s="11"/>
      <c r="C1014" s="11"/>
      <c r="D1014" s="11"/>
      <c r="E1014" s="11"/>
      <c r="F1014" s="11"/>
      <c r="H1014" s="4"/>
      <c r="I1014" s="4"/>
      <c r="J1014" s="4"/>
      <c r="K1014" s="4"/>
      <c r="L1014" s="4"/>
      <c r="M1014" s="4"/>
      <c r="N1014" s="4"/>
      <c r="O1014" s="5"/>
      <c r="P1014" s="4"/>
      <c r="Q1014" s="4"/>
      <c r="R1014" s="4"/>
      <c r="S1014" s="6"/>
      <c r="T1014" s="11"/>
      <c r="U1014" s="11"/>
    </row>
    <row r="1015" spans="2:21" s="2" customFormat="1" x14ac:dyDescent="0.2">
      <c r="B1015" s="11"/>
      <c r="C1015" s="11"/>
      <c r="D1015" s="11"/>
      <c r="E1015" s="11"/>
      <c r="F1015" s="11"/>
      <c r="H1015" s="4"/>
      <c r="I1015" s="4"/>
      <c r="J1015" s="4"/>
      <c r="K1015" s="4"/>
      <c r="L1015" s="4"/>
      <c r="M1015" s="4"/>
      <c r="N1015" s="4"/>
      <c r="O1015" s="5"/>
      <c r="P1015" s="4"/>
      <c r="Q1015" s="4"/>
      <c r="R1015" s="4"/>
      <c r="S1015" s="6"/>
      <c r="T1015" s="11"/>
      <c r="U1015" s="11"/>
    </row>
    <row r="1016" spans="2:21" s="2" customFormat="1" x14ac:dyDescent="0.2">
      <c r="B1016" s="11"/>
      <c r="C1016" s="11"/>
      <c r="D1016" s="11"/>
      <c r="E1016" s="11"/>
      <c r="F1016" s="11"/>
      <c r="H1016" s="4"/>
      <c r="I1016" s="4"/>
      <c r="J1016" s="4"/>
      <c r="K1016" s="4"/>
      <c r="L1016" s="4"/>
      <c r="M1016" s="4"/>
      <c r="N1016" s="4"/>
      <c r="O1016" s="5"/>
      <c r="P1016" s="4"/>
      <c r="Q1016" s="4"/>
      <c r="R1016" s="4"/>
      <c r="S1016" s="6"/>
      <c r="T1016" s="11"/>
      <c r="U1016" s="11"/>
    </row>
    <row r="1017" spans="2:21" s="2" customFormat="1" x14ac:dyDescent="0.2">
      <c r="B1017" s="11"/>
      <c r="C1017" s="11"/>
      <c r="D1017" s="11"/>
      <c r="E1017" s="11"/>
      <c r="F1017" s="11"/>
      <c r="H1017" s="4"/>
      <c r="I1017" s="4"/>
      <c r="J1017" s="4"/>
      <c r="K1017" s="4"/>
      <c r="L1017" s="4"/>
      <c r="M1017" s="4"/>
      <c r="N1017" s="4"/>
      <c r="O1017" s="5"/>
      <c r="P1017" s="4"/>
      <c r="Q1017" s="4"/>
      <c r="R1017" s="4"/>
      <c r="S1017" s="6"/>
      <c r="T1017" s="11"/>
      <c r="U1017" s="11"/>
    </row>
    <row r="1018" spans="2:21" s="2" customFormat="1" x14ac:dyDescent="0.2">
      <c r="B1018" s="11"/>
      <c r="C1018" s="11"/>
      <c r="D1018" s="11"/>
      <c r="E1018" s="11"/>
      <c r="F1018" s="11"/>
      <c r="H1018" s="4"/>
      <c r="I1018" s="4"/>
      <c r="J1018" s="4"/>
      <c r="K1018" s="4"/>
      <c r="L1018" s="4"/>
      <c r="M1018" s="4"/>
      <c r="N1018" s="4"/>
      <c r="O1018" s="5"/>
      <c r="P1018" s="4"/>
      <c r="Q1018" s="4"/>
      <c r="R1018" s="4"/>
      <c r="S1018" s="6"/>
      <c r="T1018" s="11"/>
      <c r="U1018" s="11"/>
    </row>
    <row r="1019" spans="2:21" s="2" customFormat="1" x14ac:dyDescent="0.2">
      <c r="B1019" s="11"/>
      <c r="C1019" s="11"/>
      <c r="D1019" s="11"/>
      <c r="E1019" s="11"/>
      <c r="F1019" s="11"/>
      <c r="H1019" s="4"/>
      <c r="I1019" s="4"/>
      <c r="J1019" s="4"/>
      <c r="K1019" s="4"/>
      <c r="L1019" s="4"/>
      <c r="M1019" s="4"/>
      <c r="N1019" s="4"/>
      <c r="O1019" s="5"/>
      <c r="P1019" s="4"/>
      <c r="Q1019" s="4"/>
      <c r="R1019" s="4"/>
      <c r="S1019" s="6"/>
      <c r="T1019" s="11"/>
      <c r="U1019" s="11"/>
    </row>
    <row r="1020" spans="2:21" s="2" customFormat="1" x14ac:dyDescent="0.2">
      <c r="B1020" s="11"/>
      <c r="C1020" s="11"/>
      <c r="D1020" s="11"/>
      <c r="E1020" s="11"/>
      <c r="F1020" s="11"/>
      <c r="H1020" s="4"/>
      <c r="I1020" s="4"/>
      <c r="J1020" s="4"/>
      <c r="K1020" s="4"/>
      <c r="L1020" s="4"/>
      <c r="M1020" s="4"/>
      <c r="N1020" s="4"/>
      <c r="O1020" s="5"/>
      <c r="P1020" s="4"/>
      <c r="Q1020" s="4"/>
      <c r="R1020" s="4"/>
      <c r="S1020" s="6"/>
      <c r="T1020" s="11"/>
      <c r="U1020" s="11"/>
    </row>
    <row r="1021" spans="2:21" s="2" customFormat="1" x14ac:dyDescent="0.2">
      <c r="B1021" s="11"/>
      <c r="C1021" s="11"/>
      <c r="D1021" s="11"/>
      <c r="E1021" s="11"/>
      <c r="F1021" s="11"/>
      <c r="H1021" s="4"/>
      <c r="I1021" s="4"/>
      <c r="J1021" s="4"/>
      <c r="K1021" s="4"/>
      <c r="L1021" s="4"/>
      <c r="M1021" s="4"/>
      <c r="N1021" s="4"/>
      <c r="O1021" s="5"/>
      <c r="P1021" s="4"/>
      <c r="Q1021" s="4"/>
      <c r="R1021" s="4"/>
      <c r="S1021" s="6"/>
      <c r="T1021" s="11"/>
      <c r="U1021" s="11"/>
    </row>
    <row r="1022" spans="2:21" s="2" customFormat="1" x14ac:dyDescent="0.2">
      <c r="B1022" s="11"/>
      <c r="C1022" s="11"/>
      <c r="D1022" s="11"/>
      <c r="E1022" s="11"/>
      <c r="F1022" s="11"/>
      <c r="H1022" s="4"/>
      <c r="I1022" s="4"/>
      <c r="J1022" s="4"/>
      <c r="K1022" s="4"/>
      <c r="L1022" s="4"/>
      <c r="M1022" s="4"/>
      <c r="N1022" s="4"/>
      <c r="O1022" s="5"/>
      <c r="P1022" s="4"/>
      <c r="Q1022" s="4"/>
      <c r="R1022" s="4"/>
      <c r="S1022" s="6"/>
      <c r="T1022" s="11"/>
      <c r="U1022" s="11"/>
    </row>
    <row r="1023" spans="2:21" s="2" customFormat="1" x14ac:dyDescent="0.2">
      <c r="B1023" s="11"/>
      <c r="C1023" s="11"/>
      <c r="D1023" s="11"/>
      <c r="E1023" s="11"/>
      <c r="F1023" s="11"/>
      <c r="H1023" s="4"/>
      <c r="I1023" s="4"/>
      <c r="J1023" s="4"/>
      <c r="K1023" s="4"/>
      <c r="L1023" s="4"/>
      <c r="M1023" s="4"/>
      <c r="N1023" s="4"/>
      <c r="O1023" s="5"/>
      <c r="P1023" s="4"/>
      <c r="Q1023" s="4"/>
      <c r="R1023" s="4"/>
      <c r="S1023" s="6"/>
      <c r="T1023" s="11"/>
      <c r="U1023" s="11"/>
    </row>
    <row r="1024" spans="2:21" s="2" customFormat="1" x14ac:dyDescent="0.2">
      <c r="B1024" s="11"/>
      <c r="C1024" s="11"/>
      <c r="D1024" s="11"/>
      <c r="E1024" s="11"/>
      <c r="F1024" s="11"/>
      <c r="H1024" s="4"/>
      <c r="I1024" s="4"/>
      <c r="J1024" s="4"/>
      <c r="K1024" s="4"/>
      <c r="L1024" s="4"/>
      <c r="M1024" s="4"/>
      <c r="N1024" s="4"/>
      <c r="O1024" s="5"/>
      <c r="P1024" s="4"/>
      <c r="Q1024" s="4"/>
      <c r="R1024" s="4"/>
      <c r="S1024" s="6"/>
      <c r="T1024" s="11"/>
      <c r="U1024" s="11"/>
    </row>
    <row r="1025" spans="2:21" s="2" customFormat="1" x14ac:dyDescent="0.2">
      <c r="B1025" s="11"/>
      <c r="C1025" s="11"/>
      <c r="D1025" s="11"/>
      <c r="E1025" s="11"/>
      <c r="F1025" s="11"/>
      <c r="H1025" s="4"/>
      <c r="I1025" s="4"/>
      <c r="J1025" s="4"/>
      <c r="K1025" s="4"/>
      <c r="L1025" s="4"/>
      <c r="M1025" s="4"/>
      <c r="N1025" s="4"/>
      <c r="O1025" s="5"/>
      <c r="P1025" s="4"/>
      <c r="Q1025" s="4"/>
      <c r="R1025" s="4"/>
      <c r="S1025" s="6"/>
      <c r="T1025" s="11"/>
      <c r="U1025" s="11"/>
    </row>
    <row r="1026" spans="2:21" s="2" customFormat="1" x14ac:dyDescent="0.2">
      <c r="B1026" s="11"/>
      <c r="C1026" s="11"/>
      <c r="D1026" s="11"/>
      <c r="E1026" s="11"/>
      <c r="F1026" s="11"/>
      <c r="H1026" s="4"/>
      <c r="I1026" s="4"/>
      <c r="J1026" s="4"/>
      <c r="K1026" s="4"/>
      <c r="L1026" s="4"/>
      <c r="M1026" s="4"/>
      <c r="N1026" s="4"/>
      <c r="O1026" s="5"/>
      <c r="P1026" s="4"/>
      <c r="Q1026" s="4"/>
      <c r="R1026" s="4"/>
      <c r="S1026" s="6"/>
      <c r="T1026" s="11"/>
      <c r="U1026" s="11"/>
    </row>
    <row r="1027" spans="2:21" s="2" customFormat="1" x14ac:dyDescent="0.2">
      <c r="B1027" s="11"/>
      <c r="C1027" s="11"/>
      <c r="D1027" s="11"/>
      <c r="E1027" s="11"/>
      <c r="F1027" s="11"/>
      <c r="H1027" s="4"/>
      <c r="I1027" s="4"/>
      <c r="J1027" s="4"/>
      <c r="K1027" s="4"/>
      <c r="L1027" s="4"/>
      <c r="M1027" s="4"/>
      <c r="N1027" s="4"/>
      <c r="O1027" s="5"/>
      <c r="P1027" s="4"/>
      <c r="Q1027" s="4"/>
      <c r="R1027" s="4"/>
      <c r="S1027" s="6"/>
      <c r="T1027" s="11"/>
      <c r="U1027" s="11"/>
    </row>
    <row r="1028" spans="2:21" s="2" customFormat="1" x14ac:dyDescent="0.2">
      <c r="B1028" s="11"/>
      <c r="C1028" s="11"/>
      <c r="D1028" s="11"/>
      <c r="E1028" s="11"/>
      <c r="F1028" s="11"/>
      <c r="H1028" s="4"/>
      <c r="I1028" s="4"/>
      <c r="J1028" s="4"/>
      <c r="K1028" s="4"/>
      <c r="L1028" s="4"/>
      <c r="M1028" s="4"/>
      <c r="N1028" s="4"/>
      <c r="O1028" s="5"/>
      <c r="P1028" s="4"/>
      <c r="Q1028" s="4"/>
      <c r="R1028" s="4"/>
      <c r="S1028" s="6"/>
      <c r="T1028" s="11"/>
      <c r="U1028" s="11"/>
    </row>
    <row r="1029" spans="2:21" s="2" customFormat="1" x14ac:dyDescent="0.2">
      <c r="B1029" s="11"/>
      <c r="C1029" s="11"/>
      <c r="D1029" s="11"/>
      <c r="E1029" s="11"/>
      <c r="F1029" s="11"/>
      <c r="H1029" s="4"/>
      <c r="I1029" s="4"/>
      <c r="J1029" s="4"/>
      <c r="K1029" s="4"/>
      <c r="L1029" s="4"/>
      <c r="M1029" s="4"/>
      <c r="N1029" s="4"/>
      <c r="O1029" s="5"/>
      <c r="P1029" s="4"/>
      <c r="Q1029" s="4"/>
      <c r="R1029" s="4"/>
      <c r="S1029" s="6"/>
      <c r="T1029" s="11"/>
      <c r="U1029" s="11"/>
    </row>
    <row r="1030" spans="2:21" s="2" customFormat="1" x14ac:dyDescent="0.2">
      <c r="B1030" s="11"/>
      <c r="C1030" s="11"/>
      <c r="D1030" s="11"/>
      <c r="E1030" s="11"/>
      <c r="F1030" s="11"/>
      <c r="H1030" s="4"/>
      <c r="I1030" s="4"/>
      <c r="J1030" s="4"/>
      <c r="K1030" s="4"/>
      <c r="L1030" s="4"/>
      <c r="M1030" s="4"/>
      <c r="N1030" s="4"/>
      <c r="O1030" s="5"/>
      <c r="P1030" s="4"/>
      <c r="Q1030" s="4"/>
      <c r="R1030" s="4"/>
      <c r="S1030" s="6"/>
      <c r="T1030" s="11"/>
      <c r="U1030" s="11"/>
    </row>
    <row r="1031" spans="2:21" s="2" customFormat="1" x14ac:dyDescent="0.2">
      <c r="B1031" s="11"/>
      <c r="C1031" s="11"/>
      <c r="D1031" s="11"/>
      <c r="E1031" s="11"/>
      <c r="F1031" s="11"/>
      <c r="H1031" s="4"/>
      <c r="I1031" s="4"/>
      <c r="J1031" s="4"/>
      <c r="K1031" s="4"/>
      <c r="L1031" s="4"/>
      <c r="M1031" s="4"/>
      <c r="N1031" s="4"/>
      <c r="O1031" s="5"/>
      <c r="P1031" s="4"/>
      <c r="Q1031" s="4"/>
      <c r="R1031" s="4"/>
      <c r="S1031" s="6"/>
      <c r="T1031" s="11"/>
      <c r="U1031" s="11"/>
    </row>
    <row r="1032" spans="2:21" s="2" customFormat="1" x14ac:dyDescent="0.2">
      <c r="B1032" s="11"/>
      <c r="C1032" s="11"/>
      <c r="D1032" s="11"/>
      <c r="E1032" s="11"/>
      <c r="F1032" s="11"/>
      <c r="H1032" s="4"/>
      <c r="I1032" s="4"/>
      <c r="J1032" s="4"/>
      <c r="K1032" s="4"/>
      <c r="L1032" s="4"/>
      <c r="M1032" s="4"/>
      <c r="N1032" s="4"/>
      <c r="O1032" s="5"/>
      <c r="P1032" s="4"/>
      <c r="Q1032" s="4"/>
      <c r="R1032" s="4"/>
      <c r="S1032" s="6"/>
      <c r="T1032" s="11"/>
      <c r="U1032" s="11"/>
    </row>
    <row r="1033" spans="2:21" s="2" customFormat="1" x14ac:dyDescent="0.2">
      <c r="B1033" s="11"/>
      <c r="C1033" s="11"/>
      <c r="D1033" s="11"/>
      <c r="E1033" s="11"/>
      <c r="F1033" s="11"/>
      <c r="H1033" s="4"/>
      <c r="I1033" s="4"/>
      <c r="J1033" s="4"/>
      <c r="K1033" s="4"/>
      <c r="L1033" s="4"/>
      <c r="M1033" s="4"/>
      <c r="N1033" s="4"/>
      <c r="O1033" s="5"/>
      <c r="P1033" s="4"/>
      <c r="Q1033" s="4"/>
      <c r="R1033" s="4"/>
      <c r="S1033" s="6"/>
      <c r="T1033" s="11"/>
      <c r="U1033" s="11"/>
    </row>
    <row r="1034" spans="2:21" s="2" customFormat="1" x14ac:dyDescent="0.2">
      <c r="B1034" s="11"/>
      <c r="C1034" s="11"/>
      <c r="D1034" s="11"/>
      <c r="E1034" s="11"/>
      <c r="F1034" s="11"/>
      <c r="H1034" s="4"/>
      <c r="I1034" s="4"/>
      <c r="J1034" s="4"/>
      <c r="K1034" s="4"/>
      <c r="L1034" s="4"/>
      <c r="M1034" s="4"/>
      <c r="N1034" s="4"/>
      <c r="O1034" s="5"/>
      <c r="P1034" s="4"/>
      <c r="Q1034" s="4"/>
      <c r="R1034" s="4"/>
      <c r="S1034" s="6"/>
      <c r="T1034" s="11"/>
      <c r="U1034" s="11"/>
    </row>
    <row r="1035" spans="2:21" s="2" customFormat="1" x14ac:dyDescent="0.2">
      <c r="B1035" s="11"/>
      <c r="C1035" s="11"/>
      <c r="D1035" s="11"/>
      <c r="E1035" s="11"/>
      <c r="F1035" s="11"/>
      <c r="H1035" s="4"/>
      <c r="I1035" s="4"/>
      <c r="J1035" s="4"/>
      <c r="K1035" s="4"/>
      <c r="L1035" s="4"/>
      <c r="M1035" s="4"/>
      <c r="N1035" s="4"/>
      <c r="O1035" s="5"/>
      <c r="P1035" s="4"/>
      <c r="Q1035" s="4"/>
      <c r="R1035" s="4"/>
      <c r="S1035" s="6"/>
      <c r="T1035" s="11"/>
      <c r="U1035" s="11"/>
    </row>
    <row r="1036" spans="2:21" s="2" customFormat="1" x14ac:dyDescent="0.2">
      <c r="B1036" s="11"/>
      <c r="C1036" s="11"/>
      <c r="D1036" s="11"/>
      <c r="E1036" s="11"/>
      <c r="F1036" s="11"/>
      <c r="H1036" s="4"/>
      <c r="I1036" s="4"/>
      <c r="J1036" s="4"/>
      <c r="K1036" s="4"/>
      <c r="L1036" s="4"/>
      <c r="M1036" s="4"/>
      <c r="N1036" s="4"/>
      <c r="O1036" s="5"/>
      <c r="P1036" s="4"/>
      <c r="Q1036" s="4"/>
      <c r="R1036" s="4"/>
      <c r="S1036" s="6"/>
      <c r="T1036" s="11"/>
      <c r="U1036" s="11"/>
    </row>
    <row r="1037" spans="2:21" s="2" customFormat="1" x14ac:dyDescent="0.2">
      <c r="B1037" s="11"/>
      <c r="C1037" s="11"/>
      <c r="D1037" s="11"/>
      <c r="E1037" s="11"/>
      <c r="F1037" s="11"/>
      <c r="H1037" s="4"/>
      <c r="I1037" s="4"/>
      <c r="J1037" s="4"/>
      <c r="K1037" s="4"/>
      <c r="L1037" s="4"/>
      <c r="M1037" s="4"/>
      <c r="N1037" s="4"/>
      <c r="O1037" s="5"/>
      <c r="P1037" s="4"/>
      <c r="Q1037" s="4"/>
      <c r="R1037" s="4"/>
      <c r="S1037" s="6"/>
      <c r="T1037" s="11"/>
      <c r="U1037" s="11"/>
    </row>
    <row r="1038" spans="2:21" s="2" customFormat="1" x14ac:dyDescent="0.2">
      <c r="B1038" s="11"/>
      <c r="C1038" s="11"/>
      <c r="D1038" s="11"/>
      <c r="E1038" s="11"/>
      <c r="F1038" s="11"/>
      <c r="H1038" s="4"/>
      <c r="I1038" s="4"/>
      <c r="J1038" s="4"/>
      <c r="K1038" s="4"/>
      <c r="L1038" s="4"/>
      <c r="M1038" s="4"/>
      <c r="N1038" s="4"/>
      <c r="O1038" s="5"/>
      <c r="P1038" s="4"/>
      <c r="Q1038" s="4"/>
      <c r="R1038" s="4"/>
      <c r="S1038" s="6"/>
      <c r="T1038" s="11"/>
      <c r="U1038" s="11"/>
    </row>
    <row r="1039" spans="2:21" s="2" customFormat="1" x14ac:dyDescent="0.2">
      <c r="B1039" s="11"/>
      <c r="C1039" s="11"/>
      <c r="D1039" s="11"/>
      <c r="E1039" s="11"/>
      <c r="F1039" s="11"/>
      <c r="H1039" s="4"/>
      <c r="I1039" s="4"/>
      <c r="J1039" s="4"/>
      <c r="K1039" s="4"/>
      <c r="L1039" s="4"/>
      <c r="M1039" s="4"/>
      <c r="N1039" s="4"/>
      <c r="O1039" s="5"/>
      <c r="P1039" s="4"/>
      <c r="Q1039" s="4"/>
      <c r="R1039" s="4"/>
      <c r="S1039" s="6"/>
      <c r="T1039" s="11"/>
      <c r="U1039" s="11"/>
    </row>
    <row r="1040" spans="2:21" s="2" customFormat="1" x14ac:dyDescent="0.2">
      <c r="B1040" s="11"/>
      <c r="C1040" s="11"/>
      <c r="D1040" s="11"/>
      <c r="E1040" s="11"/>
      <c r="F1040" s="11"/>
      <c r="H1040" s="4"/>
      <c r="I1040" s="4"/>
      <c r="J1040" s="4"/>
      <c r="K1040" s="4"/>
      <c r="L1040" s="4"/>
      <c r="M1040" s="4"/>
      <c r="N1040" s="4"/>
      <c r="O1040" s="5"/>
      <c r="P1040" s="4"/>
      <c r="Q1040" s="4"/>
      <c r="R1040" s="4"/>
      <c r="S1040" s="6"/>
      <c r="T1040" s="11"/>
      <c r="U1040" s="11"/>
    </row>
    <row r="1041" spans="2:21" s="2" customFormat="1" x14ac:dyDescent="0.2">
      <c r="B1041" s="11"/>
      <c r="C1041" s="11"/>
      <c r="D1041" s="11"/>
      <c r="E1041" s="11"/>
      <c r="F1041" s="11"/>
      <c r="H1041" s="4"/>
      <c r="I1041" s="4"/>
      <c r="J1041" s="4"/>
      <c r="K1041" s="4"/>
      <c r="L1041" s="4"/>
      <c r="M1041" s="4"/>
      <c r="N1041" s="4"/>
      <c r="O1041" s="5"/>
      <c r="P1041" s="4"/>
      <c r="Q1041" s="4"/>
      <c r="R1041" s="4"/>
      <c r="S1041" s="6"/>
      <c r="T1041" s="11"/>
      <c r="U1041" s="11"/>
    </row>
    <row r="1042" spans="2:21" s="2" customFormat="1" x14ac:dyDescent="0.2">
      <c r="B1042" s="11"/>
      <c r="C1042" s="11"/>
      <c r="D1042" s="11"/>
      <c r="E1042" s="11"/>
      <c r="F1042" s="11"/>
      <c r="H1042" s="4"/>
      <c r="I1042" s="4"/>
      <c r="J1042" s="4"/>
      <c r="K1042" s="4"/>
      <c r="L1042" s="4"/>
      <c r="M1042" s="4"/>
      <c r="N1042" s="4"/>
      <c r="O1042" s="5"/>
      <c r="P1042" s="4"/>
      <c r="Q1042" s="4"/>
      <c r="R1042" s="4"/>
      <c r="S1042" s="6"/>
      <c r="T1042" s="11"/>
      <c r="U1042" s="11"/>
    </row>
    <row r="1043" spans="2:21" s="2" customFormat="1" x14ac:dyDescent="0.2">
      <c r="B1043" s="11"/>
      <c r="C1043" s="11"/>
      <c r="D1043" s="11"/>
      <c r="E1043" s="11"/>
      <c r="F1043" s="11"/>
      <c r="H1043" s="4"/>
      <c r="I1043" s="4"/>
      <c r="J1043" s="4"/>
      <c r="K1043" s="4"/>
      <c r="L1043" s="4"/>
      <c r="M1043" s="4"/>
      <c r="N1043" s="4"/>
      <c r="O1043" s="5"/>
      <c r="P1043" s="4"/>
      <c r="Q1043" s="4"/>
      <c r="R1043" s="4"/>
      <c r="S1043" s="6"/>
      <c r="T1043" s="11"/>
      <c r="U1043" s="11"/>
    </row>
    <row r="1044" spans="2:21" s="2" customFormat="1" x14ac:dyDescent="0.2">
      <c r="B1044" s="11"/>
      <c r="C1044" s="11"/>
      <c r="D1044" s="11"/>
      <c r="E1044" s="11"/>
      <c r="F1044" s="11"/>
      <c r="H1044" s="4"/>
      <c r="I1044" s="4"/>
      <c r="J1044" s="4"/>
      <c r="K1044" s="4"/>
      <c r="L1044" s="4"/>
      <c r="M1044" s="4"/>
      <c r="N1044" s="4"/>
      <c r="O1044" s="5"/>
      <c r="P1044" s="4"/>
      <c r="Q1044" s="4"/>
      <c r="R1044" s="4"/>
      <c r="S1044" s="6"/>
      <c r="T1044" s="11"/>
      <c r="U1044" s="11"/>
    </row>
    <row r="1045" spans="2:21" s="2" customFormat="1" x14ac:dyDescent="0.2">
      <c r="B1045" s="11"/>
      <c r="C1045" s="11"/>
      <c r="D1045" s="11"/>
      <c r="E1045" s="11"/>
      <c r="F1045" s="11"/>
      <c r="H1045" s="4"/>
      <c r="I1045" s="4"/>
      <c r="J1045" s="4"/>
      <c r="K1045" s="4"/>
      <c r="L1045" s="4"/>
      <c r="M1045" s="4"/>
      <c r="N1045" s="4"/>
      <c r="O1045" s="5"/>
      <c r="P1045" s="4"/>
      <c r="Q1045" s="4"/>
      <c r="R1045" s="4"/>
      <c r="S1045" s="6"/>
      <c r="T1045" s="11"/>
      <c r="U1045" s="11"/>
    </row>
    <row r="1046" spans="2:21" s="2" customFormat="1" x14ac:dyDescent="0.2">
      <c r="B1046" s="11"/>
      <c r="C1046" s="11"/>
      <c r="D1046" s="11"/>
      <c r="E1046" s="11"/>
      <c r="F1046" s="11"/>
      <c r="H1046" s="4"/>
      <c r="I1046" s="4"/>
      <c r="J1046" s="4"/>
      <c r="K1046" s="4"/>
      <c r="L1046" s="4"/>
      <c r="M1046" s="4"/>
      <c r="N1046" s="4"/>
      <c r="O1046" s="5"/>
      <c r="P1046" s="4"/>
      <c r="Q1046" s="4"/>
      <c r="R1046" s="4"/>
      <c r="S1046" s="6"/>
      <c r="T1046" s="11"/>
      <c r="U1046" s="11"/>
    </row>
    <row r="1047" spans="2:21" s="2" customFormat="1" x14ac:dyDescent="0.2">
      <c r="B1047" s="11"/>
      <c r="C1047" s="11"/>
      <c r="D1047" s="11"/>
      <c r="E1047" s="11"/>
      <c r="F1047" s="11"/>
      <c r="H1047" s="4"/>
      <c r="I1047" s="4"/>
      <c r="J1047" s="4"/>
      <c r="K1047" s="4"/>
      <c r="L1047" s="4"/>
      <c r="M1047" s="4"/>
      <c r="N1047" s="4"/>
      <c r="O1047" s="5"/>
      <c r="P1047" s="4"/>
      <c r="Q1047" s="4"/>
      <c r="R1047" s="4"/>
      <c r="S1047" s="6"/>
      <c r="T1047" s="11"/>
      <c r="U1047" s="11"/>
    </row>
    <row r="1048" spans="2:21" s="2" customFormat="1" x14ac:dyDescent="0.2">
      <c r="B1048" s="11"/>
      <c r="C1048" s="11"/>
      <c r="D1048" s="11"/>
      <c r="E1048" s="11"/>
      <c r="F1048" s="11"/>
      <c r="H1048" s="4"/>
      <c r="I1048" s="4"/>
      <c r="J1048" s="4"/>
      <c r="K1048" s="4"/>
      <c r="L1048" s="4"/>
      <c r="M1048" s="4"/>
      <c r="N1048" s="4"/>
      <c r="O1048" s="5"/>
      <c r="P1048" s="4"/>
      <c r="Q1048" s="4"/>
      <c r="R1048" s="4"/>
      <c r="S1048" s="6"/>
      <c r="T1048" s="11"/>
      <c r="U1048" s="11"/>
    </row>
    <row r="1049" spans="2:21" s="2" customFormat="1" x14ac:dyDescent="0.2">
      <c r="B1049" s="11"/>
      <c r="C1049" s="11"/>
      <c r="D1049" s="11"/>
      <c r="E1049" s="11"/>
      <c r="F1049" s="11"/>
      <c r="H1049" s="4"/>
      <c r="I1049" s="4"/>
      <c r="J1049" s="4"/>
      <c r="K1049" s="4"/>
      <c r="L1049" s="4"/>
      <c r="M1049" s="4"/>
      <c r="N1049" s="4"/>
      <c r="O1049" s="5"/>
      <c r="P1049" s="4"/>
      <c r="Q1049" s="4"/>
      <c r="R1049" s="4"/>
      <c r="S1049" s="6"/>
      <c r="T1049" s="11"/>
      <c r="U1049" s="11"/>
    </row>
    <row r="1050" spans="2:21" s="2" customFormat="1" x14ac:dyDescent="0.2">
      <c r="B1050" s="11"/>
      <c r="C1050" s="11"/>
      <c r="D1050" s="11"/>
      <c r="E1050" s="11"/>
      <c r="F1050" s="11"/>
      <c r="H1050" s="4"/>
      <c r="I1050" s="4"/>
      <c r="J1050" s="4"/>
      <c r="K1050" s="4"/>
      <c r="L1050" s="4"/>
      <c r="M1050" s="4"/>
      <c r="N1050" s="4"/>
      <c r="O1050" s="5"/>
      <c r="P1050" s="4"/>
      <c r="Q1050" s="4"/>
      <c r="R1050" s="4"/>
      <c r="S1050" s="6"/>
      <c r="T1050" s="11"/>
      <c r="U1050" s="11"/>
    </row>
    <row r="1051" spans="2:21" s="2" customFormat="1" x14ac:dyDescent="0.2">
      <c r="B1051" s="11"/>
      <c r="C1051" s="11"/>
      <c r="D1051" s="11"/>
      <c r="E1051" s="11"/>
      <c r="F1051" s="11"/>
      <c r="H1051" s="4"/>
      <c r="I1051" s="4"/>
      <c r="J1051" s="4"/>
      <c r="K1051" s="4"/>
      <c r="L1051" s="4"/>
      <c r="M1051" s="4"/>
      <c r="N1051" s="4"/>
      <c r="O1051" s="5"/>
      <c r="P1051" s="4"/>
      <c r="Q1051" s="4"/>
      <c r="R1051" s="4"/>
      <c r="S1051" s="6"/>
      <c r="T1051" s="11"/>
      <c r="U1051" s="11"/>
    </row>
    <row r="1052" spans="2:21" s="2" customFormat="1" x14ac:dyDescent="0.2">
      <c r="B1052" s="11"/>
      <c r="C1052" s="11"/>
      <c r="D1052" s="11"/>
      <c r="E1052" s="11"/>
      <c r="F1052" s="11"/>
      <c r="H1052" s="4"/>
      <c r="I1052" s="4"/>
      <c r="J1052" s="4"/>
      <c r="K1052" s="4"/>
      <c r="L1052" s="4"/>
      <c r="M1052" s="4"/>
      <c r="N1052" s="4"/>
      <c r="O1052" s="5"/>
      <c r="P1052" s="4"/>
      <c r="Q1052" s="4"/>
      <c r="R1052" s="4"/>
      <c r="S1052" s="6"/>
      <c r="T1052" s="11"/>
      <c r="U1052" s="11"/>
    </row>
    <row r="1053" spans="2:21" s="2" customFormat="1" x14ac:dyDescent="0.2">
      <c r="B1053" s="11"/>
      <c r="C1053" s="11"/>
      <c r="D1053" s="11"/>
      <c r="E1053" s="11"/>
      <c r="F1053" s="11"/>
      <c r="H1053" s="4"/>
      <c r="I1053" s="4"/>
      <c r="J1053" s="4"/>
      <c r="K1053" s="4"/>
      <c r="L1053" s="4"/>
      <c r="M1053" s="4"/>
      <c r="N1053" s="4"/>
      <c r="O1053" s="5"/>
      <c r="P1053" s="4"/>
      <c r="Q1053" s="4"/>
      <c r="R1053" s="4"/>
      <c r="S1053" s="6"/>
      <c r="T1053" s="11"/>
      <c r="U1053" s="11"/>
    </row>
    <row r="1054" spans="2:21" s="2" customFormat="1" x14ac:dyDescent="0.2">
      <c r="B1054" s="11"/>
      <c r="C1054" s="11"/>
      <c r="D1054" s="11"/>
      <c r="E1054" s="11"/>
      <c r="F1054" s="11"/>
      <c r="H1054" s="4"/>
      <c r="I1054" s="4"/>
      <c r="J1054" s="4"/>
      <c r="K1054" s="4"/>
      <c r="L1054" s="4"/>
      <c r="M1054" s="4"/>
      <c r="N1054" s="4"/>
      <c r="O1054" s="5"/>
      <c r="P1054" s="4"/>
      <c r="Q1054" s="4"/>
      <c r="R1054" s="4"/>
      <c r="S1054" s="6"/>
      <c r="T1054" s="11"/>
      <c r="U1054" s="11"/>
    </row>
    <row r="1055" spans="2:21" s="2" customFormat="1" x14ac:dyDescent="0.2">
      <c r="B1055" s="11"/>
      <c r="C1055" s="11"/>
      <c r="D1055" s="11"/>
      <c r="E1055" s="11"/>
      <c r="F1055" s="11"/>
      <c r="H1055" s="4"/>
      <c r="I1055" s="4"/>
      <c r="J1055" s="4"/>
      <c r="K1055" s="4"/>
      <c r="L1055" s="4"/>
      <c r="M1055" s="4"/>
      <c r="N1055" s="4"/>
      <c r="O1055" s="5"/>
      <c r="P1055" s="4"/>
      <c r="Q1055" s="4"/>
      <c r="R1055" s="4"/>
      <c r="S1055" s="6"/>
      <c r="T1055" s="11"/>
      <c r="U1055" s="11"/>
    </row>
    <row r="1056" spans="2:21" s="2" customFormat="1" x14ac:dyDescent="0.2">
      <c r="B1056" s="11"/>
      <c r="C1056" s="11"/>
      <c r="D1056" s="11"/>
      <c r="E1056" s="11"/>
      <c r="F1056" s="11"/>
      <c r="H1056" s="4"/>
      <c r="I1056" s="4"/>
      <c r="J1056" s="4"/>
      <c r="K1056" s="4"/>
      <c r="L1056" s="4"/>
      <c r="M1056" s="4"/>
      <c r="N1056" s="4"/>
      <c r="O1056" s="5"/>
      <c r="P1056" s="4"/>
      <c r="Q1056" s="4"/>
      <c r="R1056" s="4"/>
      <c r="S1056" s="6"/>
      <c r="T1056" s="11"/>
      <c r="U1056" s="11"/>
    </row>
    <row r="1057" spans="2:21" s="2" customFormat="1" x14ac:dyDescent="0.2">
      <c r="B1057" s="11"/>
      <c r="C1057" s="11"/>
      <c r="D1057" s="11"/>
      <c r="E1057" s="11"/>
      <c r="F1057" s="11"/>
      <c r="H1057" s="4"/>
      <c r="I1057" s="4"/>
      <c r="J1057" s="4"/>
      <c r="K1057" s="4"/>
      <c r="L1057" s="4"/>
      <c r="M1057" s="4"/>
      <c r="N1057" s="4"/>
      <c r="O1057" s="5"/>
      <c r="P1057" s="4"/>
      <c r="Q1057" s="4"/>
      <c r="R1057" s="4"/>
      <c r="S1057" s="6"/>
      <c r="T1057" s="11"/>
      <c r="U1057" s="11"/>
    </row>
    <row r="1058" spans="2:21" s="2" customFormat="1" x14ac:dyDescent="0.2">
      <c r="B1058" s="11"/>
      <c r="C1058" s="11"/>
      <c r="D1058" s="11"/>
      <c r="E1058" s="11"/>
      <c r="F1058" s="11"/>
      <c r="H1058" s="4"/>
      <c r="I1058" s="4"/>
      <c r="J1058" s="4"/>
      <c r="K1058" s="4"/>
      <c r="L1058" s="4"/>
      <c r="M1058" s="4"/>
      <c r="N1058" s="4"/>
      <c r="O1058" s="5"/>
      <c r="P1058" s="4"/>
      <c r="Q1058" s="4"/>
      <c r="R1058" s="4"/>
      <c r="S1058" s="6"/>
      <c r="T1058" s="11"/>
      <c r="U1058" s="11"/>
    </row>
    <row r="1059" spans="2:21" s="2" customFormat="1" x14ac:dyDescent="0.2">
      <c r="B1059" s="11"/>
      <c r="C1059" s="11"/>
      <c r="D1059" s="11"/>
      <c r="E1059" s="11"/>
      <c r="F1059" s="11"/>
      <c r="H1059" s="4"/>
      <c r="I1059" s="4"/>
      <c r="J1059" s="4"/>
      <c r="K1059" s="4"/>
      <c r="L1059" s="4"/>
      <c r="M1059" s="4"/>
      <c r="N1059" s="4"/>
      <c r="O1059" s="5"/>
      <c r="P1059" s="4"/>
      <c r="Q1059" s="4"/>
      <c r="R1059" s="4"/>
      <c r="S1059" s="6"/>
      <c r="T1059" s="11"/>
      <c r="U1059" s="11"/>
    </row>
    <row r="1060" spans="2:21" s="2" customFormat="1" x14ac:dyDescent="0.2">
      <c r="B1060" s="11"/>
      <c r="C1060" s="11"/>
      <c r="D1060" s="11"/>
      <c r="E1060" s="11"/>
      <c r="F1060" s="11"/>
      <c r="H1060" s="4"/>
      <c r="I1060" s="4"/>
      <c r="J1060" s="4"/>
      <c r="K1060" s="4"/>
      <c r="L1060" s="4"/>
      <c r="M1060" s="4"/>
      <c r="N1060" s="4"/>
      <c r="O1060" s="5"/>
      <c r="P1060" s="4"/>
      <c r="Q1060" s="4"/>
      <c r="R1060" s="4"/>
      <c r="S1060" s="6"/>
      <c r="T1060" s="11"/>
      <c r="U1060" s="11"/>
    </row>
    <row r="1061" spans="2:21" s="2" customFormat="1" x14ac:dyDescent="0.2">
      <c r="B1061" s="11"/>
      <c r="C1061" s="11"/>
      <c r="D1061" s="11"/>
      <c r="E1061" s="11"/>
      <c r="F1061" s="11"/>
      <c r="H1061" s="4"/>
      <c r="I1061" s="4"/>
      <c r="J1061" s="4"/>
      <c r="K1061" s="4"/>
      <c r="L1061" s="4"/>
      <c r="M1061" s="4"/>
      <c r="N1061" s="4"/>
      <c r="O1061" s="5"/>
      <c r="P1061" s="4"/>
      <c r="Q1061" s="4"/>
      <c r="R1061" s="4"/>
      <c r="S1061" s="6"/>
      <c r="T1061" s="11"/>
      <c r="U1061" s="11"/>
    </row>
    <row r="1062" spans="2:21" s="2" customFormat="1" x14ac:dyDescent="0.2">
      <c r="B1062" s="11"/>
      <c r="C1062" s="11"/>
      <c r="D1062" s="11"/>
      <c r="E1062" s="11"/>
      <c r="F1062" s="11"/>
      <c r="H1062" s="4"/>
      <c r="I1062" s="4"/>
      <c r="J1062" s="4"/>
      <c r="K1062" s="4"/>
      <c r="L1062" s="4"/>
      <c r="M1062" s="4"/>
      <c r="N1062" s="4"/>
      <c r="O1062" s="5"/>
      <c r="P1062" s="4"/>
      <c r="Q1062" s="4"/>
      <c r="R1062" s="4"/>
      <c r="S1062" s="6"/>
      <c r="T1062" s="11"/>
      <c r="U1062" s="11"/>
    </row>
    <row r="1063" spans="2:21" s="2" customFormat="1" x14ac:dyDescent="0.2">
      <c r="B1063" s="11"/>
      <c r="C1063" s="11"/>
      <c r="D1063" s="11"/>
      <c r="E1063" s="11"/>
      <c r="F1063" s="11"/>
      <c r="H1063" s="4"/>
      <c r="I1063" s="4"/>
      <c r="J1063" s="4"/>
      <c r="K1063" s="4"/>
      <c r="L1063" s="4"/>
      <c r="M1063" s="4"/>
      <c r="N1063" s="4"/>
      <c r="O1063" s="5"/>
      <c r="P1063" s="4"/>
      <c r="Q1063" s="4"/>
      <c r="R1063" s="4"/>
      <c r="S1063" s="6"/>
      <c r="T1063" s="11"/>
      <c r="U1063" s="11"/>
    </row>
    <row r="1064" spans="2:21" s="2" customFormat="1" x14ac:dyDescent="0.2">
      <c r="B1064" s="11"/>
      <c r="C1064" s="11"/>
      <c r="D1064" s="11"/>
      <c r="E1064" s="11"/>
      <c r="F1064" s="11"/>
      <c r="H1064" s="4"/>
      <c r="I1064" s="4"/>
      <c r="J1064" s="4"/>
      <c r="K1064" s="4"/>
      <c r="L1064" s="4"/>
      <c r="M1064" s="4"/>
      <c r="N1064" s="4"/>
      <c r="O1064" s="5"/>
      <c r="P1064" s="4"/>
      <c r="Q1064" s="4"/>
      <c r="R1064" s="4"/>
      <c r="S1064" s="6"/>
      <c r="T1064" s="11"/>
      <c r="U1064" s="11"/>
    </row>
    <row r="1065" spans="2:21" s="2" customFormat="1" x14ac:dyDescent="0.2">
      <c r="B1065" s="11"/>
      <c r="C1065" s="11"/>
      <c r="D1065" s="11"/>
      <c r="E1065" s="11"/>
      <c r="F1065" s="11"/>
      <c r="H1065" s="4"/>
      <c r="I1065" s="4"/>
      <c r="J1065" s="4"/>
      <c r="K1065" s="4"/>
      <c r="L1065" s="4"/>
      <c r="M1065" s="4"/>
      <c r="N1065" s="4"/>
      <c r="O1065" s="5"/>
      <c r="P1065" s="4"/>
      <c r="Q1065" s="4"/>
      <c r="R1065" s="4"/>
      <c r="S1065" s="6"/>
      <c r="T1065" s="11"/>
      <c r="U1065" s="11"/>
    </row>
    <row r="1066" spans="2:21" s="2" customFormat="1" x14ac:dyDescent="0.2">
      <c r="B1066" s="11"/>
      <c r="C1066" s="11"/>
      <c r="D1066" s="11"/>
      <c r="E1066" s="11"/>
      <c r="F1066" s="11"/>
      <c r="H1066" s="4"/>
      <c r="I1066" s="4"/>
      <c r="J1066" s="4"/>
      <c r="K1066" s="4"/>
      <c r="L1066" s="4"/>
      <c r="M1066" s="4"/>
      <c r="N1066" s="4"/>
      <c r="O1066" s="5"/>
      <c r="P1066" s="4"/>
      <c r="Q1066" s="4"/>
      <c r="R1066" s="4"/>
      <c r="S1066" s="6"/>
      <c r="T1066" s="11"/>
      <c r="U1066" s="11"/>
    </row>
    <row r="1067" spans="2:21" s="2" customFormat="1" x14ac:dyDescent="0.2">
      <c r="B1067" s="11"/>
      <c r="C1067" s="11"/>
      <c r="D1067" s="11"/>
      <c r="E1067" s="11"/>
      <c r="F1067" s="11"/>
      <c r="H1067" s="4"/>
      <c r="I1067" s="4"/>
      <c r="J1067" s="4"/>
      <c r="K1067" s="4"/>
      <c r="L1067" s="4"/>
      <c r="M1067" s="4"/>
      <c r="N1067" s="4"/>
      <c r="O1067" s="5"/>
      <c r="P1067" s="4"/>
      <c r="Q1067" s="4"/>
      <c r="R1067" s="4"/>
      <c r="S1067" s="6"/>
      <c r="T1067" s="11"/>
      <c r="U1067" s="11"/>
    </row>
    <row r="1068" spans="2:21" s="2" customFormat="1" x14ac:dyDescent="0.2">
      <c r="B1068" s="11"/>
      <c r="C1068" s="11"/>
      <c r="D1068" s="11"/>
      <c r="E1068" s="11"/>
      <c r="F1068" s="11"/>
      <c r="H1068" s="4"/>
      <c r="I1068" s="4"/>
      <c r="J1068" s="4"/>
      <c r="K1068" s="4"/>
      <c r="L1068" s="4"/>
      <c r="M1068" s="4"/>
      <c r="N1068" s="4"/>
      <c r="O1068" s="5"/>
      <c r="P1068" s="4"/>
      <c r="Q1068" s="4"/>
      <c r="R1068" s="4"/>
      <c r="S1068" s="6"/>
      <c r="T1068" s="11"/>
      <c r="U1068" s="11"/>
    </row>
    <row r="1069" spans="2:21" s="2" customFormat="1" x14ac:dyDescent="0.2">
      <c r="B1069" s="11"/>
      <c r="C1069" s="11"/>
      <c r="D1069" s="11"/>
      <c r="E1069" s="11"/>
      <c r="F1069" s="11"/>
      <c r="H1069" s="4"/>
      <c r="I1069" s="4"/>
      <c r="J1069" s="4"/>
      <c r="K1069" s="4"/>
      <c r="L1069" s="4"/>
      <c r="M1069" s="4"/>
      <c r="N1069" s="4"/>
      <c r="O1069" s="5"/>
      <c r="P1069" s="4"/>
      <c r="Q1069" s="4"/>
      <c r="R1069" s="4"/>
      <c r="S1069" s="6"/>
      <c r="T1069" s="11"/>
      <c r="U1069" s="11"/>
    </row>
    <row r="1070" spans="2:21" s="2" customFormat="1" x14ac:dyDescent="0.2">
      <c r="B1070" s="11"/>
      <c r="C1070" s="11"/>
      <c r="D1070" s="11"/>
      <c r="E1070" s="11"/>
      <c r="F1070" s="11"/>
      <c r="H1070" s="4"/>
      <c r="I1070" s="4"/>
      <c r="J1070" s="4"/>
      <c r="K1070" s="4"/>
      <c r="L1070" s="4"/>
      <c r="M1070" s="4"/>
      <c r="N1070" s="4"/>
      <c r="O1070" s="5"/>
      <c r="P1070" s="4"/>
      <c r="Q1070" s="4"/>
      <c r="R1070" s="4"/>
      <c r="S1070" s="6"/>
      <c r="T1070" s="11"/>
      <c r="U1070" s="11"/>
    </row>
    <row r="1071" spans="2:21" s="2" customFormat="1" x14ac:dyDescent="0.2">
      <c r="B1071" s="11"/>
      <c r="C1071" s="11"/>
      <c r="D1071" s="11"/>
      <c r="E1071" s="11"/>
      <c r="F1071" s="11"/>
      <c r="H1071" s="4"/>
      <c r="I1071" s="4"/>
      <c r="J1071" s="4"/>
      <c r="K1071" s="4"/>
      <c r="L1071" s="4"/>
      <c r="M1071" s="4"/>
      <c r="N1071" s="4"/>
      <c r="O1071" s="5"/>
      <c r="P1071" s="4"/>
      <c r="Q1071" s="4"/>
      <c r="R1071" s="4"/>
      <c r="S1071" s="6"/>
      <c r="T1071" s="11"/>
      <c r="U1071" s="11"/>
    </row>
    <row r="1072" spans="2:21" s="2" customFormat="1" x14ac:dyDescent="0.2">
      <c r="B1072" s="11"/>
      <c r="C1072" s="11"/>
      <c r="D1072" s="11"/>
      <c r="E1072" s="11"/>
      <c r="F1072" s="11"/>
      <c r="H1072" s="4"/>
      <c r="I1072" s="4"/>
      <c r="J1072" s="4"/>
      <c r="K1072" s="4"/>
      <c r="L1072" s="4"/>
      <c r="M1072" s="4"/>
      <c r="N1072" s="4"/>
      <c r="O1072" s="5"/>
      <c r="P1072" s="4"/>
      <c r="Q1072" s="4"/>
      <c r="R1072" s="4"/>
      <c r="S1072" s="6"/>
      <c r="T1072" s="11"/>
      <c r="U1072" s="11"/>
    </row>
    <row r="1073" spans="2:21" s="2" customFormat="1" x14ac:dyDescent="0.2">
      <c r="B1073" s="11"/>
      <c r="C1073" s="11"/>
      <c r="D1073" s="11"/>
      <c r="E1073" s="11"/>
      <c r="F1073" s="11"/>
      <c r="H1073" s="4"/>
      <c r="I1073" s="4"/>
      <c r="J1073" s="4"/>
      <c r="K1073" s="4"/>
      <c r="L1073" s="4"/>
      <c r="M1073" s="4"/>
      <c r="N1073" s="4"/>
      <c r="O1073" s="5"/>
      <c r="P1073" s="4"/>
      <c r="Q1073" s="4"/>
      <c r="R1073" s="4"/>
      <c r="S1073" s="6"/>
      <c r="T1073" s="11"/>
      <c r="U1073" s="11"/>
    </row>
    <row r="1074" spans="2:21" s="2" customFormat="1" x14ac:dyDescent="0.2">
      <c r="B1074" s="11"/>
      <c r="C1074" s="11"/>
      <c r="D1074" s="11"/>
      <c r="E1074" s="11"/>
      <c r="F1074" s="11"/>
      <c r="H1074" s="4"/>
      <c r="I1074" s="4"/>
      <c r="J1074" s="4"/>
      <c r="K1074" s="4"/>
      <c r="L1074" s="4"/>
      <c r="M1074" s="4"/>
      <c r="N1074" s="4"/>
      <c r="O1074" s="5"/>
      <c r="P1074" s="4"/>
      <c r="Q1074" s="4"/>
      <c r="R1074" s="4"/>
      <c r="S1074" s="6"/>
      <c r="T1074" s="11"/>
      <c r="U1074" s="11"/>
    </row>
    <row r="1075" spans="2:21" s="2" customFormat="1" x14ac:dyDescent="0.2">
      <c r="B1075" s="11"/>
      <c r="C1075" s="11"/>
      <c r="D1075" s="11"/>
      <c r="E1075" s="11"/>
      <c r="F1075" s="11"/>
      <c r="H1075" s="4"/>
      <c r="I1075" s="4"/>
      <c r="J1075" s="4"/>
      <c r="K1075" s="4"/>
      <c r="L1075" s="4"/>
      <c r="M1075" s="4"/>
      <c r="N1075" s="4"/>
      <c r="O1075" s="5"/>
      <c r="P1075" s="4"/>
      <c r="Q1075" s="4"/>
      <c r="R1075" s="4"/>
      <c r="S1075" s="6"/>
      <c r="T1075" s="11"/>
      <c r="U1075" s="11"/>
    </row>
    <row r="1076" spans="2:21" s="2" customFormat="1" x14ac:dyDescent="0.2">
      <c r="B1076" s="11"/>
      <c r="C1076" s="11"/>
      <c r="D1076" s="11"/>
      <c r="E1076" s="11"/>
      <c r="F1076" s="11"/>
      <c r="H1076" s="4"/>
      <c r="I1076" s="4"/>
      <c r="J1076" s="4"/>
      <c r="K1076" s="4"/>
      <c r="L1076" s="4"/>
      <c r="M1076" s="4"/>
      <c r="N1076" s="4"/>
      <c r="O1076" s="5"/>
      <c r="P1076" s="4"/>
      <c r="Q1076" s="4"/>
      <c r="R1076" s="4"/>
      <c r="S1076" s="6"/>
      <c r="T1076" s="11"/>
      <c r="U1076" s="11"/>
    </row>
    <row r="1077" spans="2:21" s="2" customFormat="1" x14ac:dyDescent="0.2">
      <c r="B1077" s="11"/>
      <c r="C1077" s="11"/>
      <c r="D1077" s="11"/>
      <c r="E1077" s="11"/>
      <c r="F1077" s="11"/>
      <c r="H1077" s="4"/>
      <c r="I1077" s="4"/>
      <c r="J1077" s="4"/>
      <c r="K1077" s="4"/>
      <c r="L1077" s="4"/>
      <c r="M1077" s="4"/>
      <c r="N1077" s="4"/>
      <c r="O1077" s="5"/>
      <c r="P1077" s="4"/>
      <c r="Q1077" s="4"/>
      <c r="R1077" s="4"/>
      <c r="S1077" s="6"/>
      <c r="T1077" s="11"/>
      <c r="U1077" s="11"/>
    </row>
    <row r="1078" spans="2:21" s="2" customFormat="1" x14ac:dyDescent="0.2">
      <c r="B1078" s="11"/>
      <c r="C1078" s="11"/>
      <c r="D1078" s="11"/>
      <c r="E1078" s="11"/>
      <c r="F1078" s="11"/>
      <c r="H1078" s="4"/>
      <c r="I1078" s="4"/>
      <c r="J1078" s="4"/>
      <c r="K1078" s="4"/>
      <c r="L1078" s="4"/>
      <c r="M1078" s="4"/>
      <c r="N1078" s="4"/>
      <c r="O1078" s="5"/>
      <c r="P1078" s="4"/>
      <c r="Q1078" s="4"/>
      <c r="R1078" s="4"/>
      <c r="S1078" s="6"/>
      <c r="T1078" s="11"/>
      <c r="U1078" s="11"/>
    </row>
    <row r="1079" spans="2:21" s="2" customFormat="1" x14ac:dyDescent="0.2">
      <c r="B1079" s="11"/>
      <c r="C1079" s="11"/>
      <c r="D1079" s="11"/>
      <c r="E1079" s="11"/>
      <c r="F1079" s="11"/>
      <c r="H1079" s="4"/>
      <c r="I1079" s="4"/>
      <c r="J1079" s="4"/>
      <c r="K1079" s="4"/>
      <c r="L1079" s="4"/>
      <c r="M1079" s="4"/>
      <c r="N1079" s="4"/>
      <c r="O1079" s="5"/>
      <c r="P1079" s="4"/>
      <c r="Q1079" s="4"/>
      <c r="R1079" s="4"/>
      <c r="S1079" s="6"/>
      <c r="T1079" s="11"/>
      <c r="U1079" s="11"/>
    </row>
    <row r="1080" spans="2:21" s="2" customFormat="1" x14ac:dyDescent="0.2">
      <c r="B1080" s="11"/>
      <c r="C1080" s="11"/>
      <c r="D1080" s="11"/>
      <c r="E1080" s="11"/>
      <c r="F1080" s="11"/>
      <c r="H1080" s="4"/>
      <c r="I1080" s="4"/>
      <c r="J1080" s="4"/>
      <c r="K1080" s="4"/>
      <c r="L1080" s="4"/>
      <c r="M1080" s="4"/>
      <c r="N1080" s="4"/>
      <c r="O1080" s="5"/>
      <c r="P1080" s="4"/>
      <c r="Q1080" s="4"/>
      <c r="R1080" s="4"/>
      <c r="S1080" s="6"/>
      <c r="T1080" s="11"/>
      <c r="U1080" s="11"/>
    </row>
    <row r="1081" spans="2:21" s="2" customFormat="1" x14ac:dyDescent="0.2">
      <c r="B1081" s="11"/>
      <c r="C1081" s="11"/>
      <c r="D1081" s="11"/>
      <c r="E1081" s="11"/>
      <c r="F1081" s="11"/>
      <c r="H1081" s="4"/>
      <c r="I1081" s="4"/>
      <c r="J1081" s="4"/>
      <c r="K1081" s="4"/>
      <c r="L1081" s="4"/>
      <c r="M1081" s="4"/>
      <c r="N1081" s="4"/>
      <c r="O1081" s="5"/>
      <c r="P1081" s="4"/>
      <c r="Q1081" s="4"/>
      <c r="R1081" s="4"/>
      <c r="S1081" s="6"/>
      <c r="T1081" s="11"/>
      <c r="U1081" s="11"/>
    </row>
    <row r="1082" spans="2:21" s="2" customFormat="1" x14ac:dyDescent="0.2">
      <c r="B1082" s="11"/>
      <c r="C1082" s="11"/>
      <c r="D1082" s="11"/>
      <c r="E1082" s="11"/>
      <c r="F1082" s="11"/>
      <c r="H1082" s="4"/>
      <c r="I1082" s="4"/>
      <c r="J1082" s="4"/>
      <c r="K1082" s="4"/>
      <c r="L1082" s="4"/>
      <c r="M1082" s="4"/>
      <c r="N1082" s="4"/>
      <c r="O1082" s="5"/>
      <c r="P1082" s="4"/>
      <c r="Q1082" s="4"/>
      <c r="R1082" s="4"/>
      <c r="S1082" s="6"/>
      <c r="T1082" s="11"/>
      <c r="U1082" s="11"/>
    </row>
    <row r="1083" spans="2:21" s="2" customFormat="1" x14ac:dyDescent="0.2">
      <c r="B1083" s="11"/>
      <c r="C1083" s="11"/>
      <c r="D1083" s="11"/>
      <c r="E1083" s="11"/>
      <c r="F1083" s="11"/>
      <c r="H1083" s="4"/>
      <c r="I1083" s="4"/>
      <c r="J1083" s="4"/>
      <c r="K1083" s="4"/>
      <c r="L1083" s="4"/>
      <c r="M1083" s="4"/>
      <c r="N1083" s="4"/>
      <c r="O1083" s="5"/>
      <c r="P1083" s="4"/>
      <c r="Q1083" s="4"/>
      <c r="R1083" s="4"/>
      <c r="S1083" s="6"/>
      <c r="T1083" s="11"/>
      <c r="U1083" s="11"/>
    </row>
    <row r="1084" spans="2:21" s="2" customFormat="1" x14ac:dyDescent="0.2">
      <c r="B1084" s="11"/>
      <c r="C1084" s="11"/>
      <c r="D1084" s="11"/>
      <c r="E1084" s="11"/>
      <c r="F1084" s="11"/>
      <c r="H1084" s="4"/>
      <c r="I1084" s="4"/>
      <c r="J1084" s="4"/>
      <c r="K1084" s="4"/>
      <c r="L1084" s="4"/>
      <c r="M1084" s="4"/>
      <c r="N1084" s="4"/>
      <c r="O1084" s="5"/>
      <c r="P1084" s="4"/>
      <c r="Q1084" s="4"/>
      <c r="R1084" s="4"/>
      <c r="S1084" s="6"/>
      <c r="T1084" s="11"/>
      <c r="U1084" s="11"/>
    </row>
  </sheetData>
  <autoFilter ref="A7:AC48"/>
  <mergeCells count="24">
    <mergeCell ref="A1:U1"/>
    <mergeCell ref="A5:T5"/>
    <mergeCell ref="A6:A7"/>
    <mergeCell ref="B6:B7"/>
    <mergeCell ref="C6:C7"/>
    <mergeCell ref="D6:D7"/>
    <mergeCell ref="E6:E7"/>
    <mergeCell ref="F6:F7"/>
    <mergeCell ref="G6:H6"/>
    <mergeCell ref="I6:J6"/>
    <mergeCell ref="B27:B29"/>
    <mergeCell ref="B35:B37"/>
    <mergeCell ref="W6:W7"/>
    <mergeCell ref="B8:B9"/>
    <mergeCell ref="B10:B11"/>
    <mergeCell ref="B14:B15"/>
    <mergeCell ref="B16:B17"/>
    <mergeCell ref="B18:B21"/>
    <mergeCell ref="K6:L6"/>
    <mergeCell ref="M6:N6"/>
    <mergeCell ref="O6:S6"/>
    <mergeCell ref="T6:T7"/>
    <mergeCell ref="U6:U7"/>
    <mergeCell ref="V6:V7"/>
  </mergeCells>
  <conditionalFormatting sqref="S8:S43">
    <cfRule type="cellIs" dxfId="8" priority="4" operator="greaterThanOrEqual">
      <formula>0.8</formula>
    </cfRule>
    <cfRule type="cellIs" dxfId="7" priority="5" operator="between">
      <formula>0.79</formula>
      <formula>0.66</formula>
    </cfRule>
    <cfRule type="cellIs" dxfId="6" priority="6" operator="lessThanOrEqual">
      <formula>0.65</formula>
    </cfRule>
  </conditionalFormatting>
  <conditionalFormatting sqref="S51">
    <cfRule type="cellIs" dxfId="5" priority="1" operator="greaterThanOrEqual">
      <formula>0.8</formula>
    </cfRule>
    <cfRule type="cellIs" dxfId="4" priority="2" operator="between">
      <formula>0.79</formula>
      <formula>0.66</formula>
    </cfRule>
    <cfRule type="cellIs" dxfId="3" priority="3" operator="lessThanOrEqual">
      <formula>0.65</formula>
    </cfRule>
  </conditionalFormatting>
  <pageMargins left="0.7" right="0.7" top="0.75" bottom="0.75" header="0.3" footer="0.3"/>
  <pageSetup paperSize="9" scale="16" orientation="portrait" r:id="rId1"/>
  <rowBreaks count="2" manualBreakCount="2">
    <brk id="11" max="16383" man="1"/>
    <brk id="28" max="16383"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dimension ref="A1:W12"/>
  <sheetViews>
    <sheetView zoomScale="80" zoomScaleNormal="80" workbookViewId="0">
      <selection activeCell="K10" sqref="K10"/>
    </sheetView>
  </sheetViews>
  <sheetFormatPr baseColWidth="10" defaultColWidth="11.42578125" defaultRowHeight="12.75" x14ac:dyDescent="0.2"/>
  <cols>
    <col min="1" max="1" width="46" style="313" customWidth="1"/>
    <col min="2" max="2" width="12" style="313" customWidth="1"/>
    <col min="3" max="3" width="15.5703125" style="313" customWidth="1"/>
    <col min="4" max="4" width="14.5703125" style="313" customWidth="1"/>
    <col min="5" max="5" width="12.42578125" style="313" customWidth="1"/>
    <col min="6" max="6" width="6.28515625" style="313" customWidth="1"/>
    <col min="7" max="7" width="6.140625" style="313" customWidth="1"/>
    <col min="8" max="8" width="6.5703125" style="313" customWidth="1"/>
    <col min="9" max="9" width="8.28515625" style="313" customWidth="1"/>
    <col min="10" max="10" width="6.140625" style="313" customWidth="1"/>
    <col min="11" max="11" width="6.42578125" style="313" customWidth="1"/>
    <col min="12" max="13" width="6.28515625" style="313" customWidth="1"/>
    <col min="14" max="14" width="7.7109375" style="313" customWidth="1"/>
    <col min="15" max="15" width="6.28515625" style="313" customWidth="1"/>
    <col min="16" max="16" width="6.5703125" style="313" customWidth="1"/>
    <col min="17" max="17" width="7.5703125" style="313" customWidth="1"/>
    <col min="18" max="18" width="12.28515625" style="313" bestFit="1" customWidth="1"/>
    <col min="19" max="19" width="17.28515625" style="313" customWidth="1"/>
    <col min="20" max="20" width="73.7109375" style="313" customWidth="1"/>
    <col min="21" max="21" width="61" style="313" customWidth="1"/>
    <col min="22" max="22" width="53.28515625" style="313" customWidth="1"/>
    <col min="23" max="23" width="55.7109375" style="313" customWidth="1"/>
    <col min="24" max="16384" width="11.42578125" style="313"/>
  </cols>
  <sheetData>
    <row r="1" spans="1:23" s="311" customFormat="1" x14ac:dyDescent="0.2">
      <c r="A1" s="982"/>
      <c r="B1" s="984" t="s">
        <v>512</v>
      </c>
      <c r="C1" s="985"/>
      <c r="D1" s="985"/>
      <c r="E1" s="985"/>
      <c r="F1" s="985"/>
      <c r="G1" s="985"/>
      <c r="H1" s="985"/>
      <c r="I1" s="985"/>
      <c r="J1" s="985"/>
      <c r="K1" s="985"/>
      <c r="L1" s="985"/>
      <c r="M1" s="985"/>
      <c r="N1" s="985"/>
      <c r="O1" s="985"/>
      <c r="P1" s="985"/>
      <c r="Q1" s="985"/>
      <c r="R1" s="985"/>
      <c r="S1" s="985"/>
      <c r="T1" s="985"/>
      <c r="U1" s="986"/>
      <c r="V1" s="990" t="s">
        <v>513</v>
      </c>
      <c r="W1" s="991"/>
    </row>
    <row r="2" spans="1:23" s="311" customFormat="1" x14ac:dyDescent="0.2">
      <c r="A2" s="983"/>
      <c r="B2" s="984"/>
      <c r="C2" s="985"/>
      <c r="D2" s="985"/>
      <c r="E2" s="985"/>
      <c r="F2" s="985"/>
      <c r="G2" s="985"/>
      <c r="H2" s="985"/>
      <c r="I2" s="985"/>
      <c r="J2" s="985"/>
      <c r="K2" s="985"/>
      <c r="L2" s="985"/>
      <c r="M2" s="985"/>
      <c r="N2" s="985"/>
      <c r="O2" s="985"/>
      <c r="P2" s="985"/>
      <c r="Q2" s="985"/>
      <c r="R2" s="985"/>
      <c r="S2" s="985"/>
      <c r="T2" s="985"/>
      <c r="U2" s="986"/>
      <c r="V2" s="992"/>
      <c r="W2" s="993"/>
    </row>
    <row r="3" spans="1:23" s="311" customFormat="1" x14ac:dyDescent="0.2">
      <c r="A3" s="983"/>
      <c r="B3" s="984"/>
      <c r="C3" s="985"/>
      <c r="D3" s="985"/>
      <c r="E3" s="985"/>
      <c r="F3" s="985"/>
      <c r="G3" s="985"/>
      <c r="H3" s="985"/>
      <c r="I3" s="985"/>
      <c r="J3" s="985"/>
      <c r="K3" s="985"/>
      <c r="L3" s="985"/>
      <c r="M3" s="985"/>
      <c r="N3" s="985"/>
      <c r="O3" s="985"/>
      <c r="P3" s="985"/>
      <c r="Q3" s="985"/>
      <c r="R3" s="985"/>
      <c r="S3" s="985"/>
      <c r="T3" s="985"/>
      <c r="U3" s="986"/>
      <c r="V3" s="990" t="s">
        <v>514</v>
      </c>
      <c r="W3" s="991"/>
    </row>
    <row r="4" spans="1:23" s="311" customFormat="1" x14ac:dyDescent="0.2">
      <c r="A4" s="983"/>
      <c r="B4" s="984"/>
      <c r="C4" s="985"/>
      <c r="D4" s="985"/>
      <c r="E4" s="985"/>
      <c r="F4" s="985"/>
      <c r="G4" s="985"/>
      <c r="H4" s="985"/>
      <c r="I4" s="985"/>
      <c r="J4" s="985"/>
      <c r="K4" s="985"/>
      <c r="L4" s="985"/>
      <c r="M4" s="985"/>
      <c r="N4" s="985"/>
      <c r="O4" s="985"/>
      <c r="P4" s="985"/>
      <c r="Q4" s="985"/>
      <c r="R4" s="985"/>
      <c r="S4" s="985"/>
      <c r="T4" s="985"/>
      <c r="U4" s="986"/>
      <c r="V4" s="992"/>
      <c r="W4" s="993"/>
    </row>
    <row r="5" spans="1:23" s="311" customFormat="1" ht="15.75" x14ac:dyDescent="0.2">
      <c r="A5" s="983"/>
      <c r="B5" s="987"/>
      <c r="C5" s="988"/>
      <c r="D5" s="988"/>
      <c r="E5" s="988"/>
      <c r="F5" s="988"/>
      <c r="G5" s="988"/>
      <c r="H5" s="988"/>
      <c r="I5" s="988"/>
      <c r="J5" s="988"/>
      <c r="K5" s="988"/>
      <c r="L5" s="988"/>
      <c r="M5" s="988"/>
      <c r="N5" s="988"/>
      <c r="O5" s="988"/>
      <c r="P5" s="988"/>
      <c r="Q5" s="988"/>
      <c r="R5" s="988"/>
      <c r="S5" s="988"/>
      <c r="T5" s="988"/>
      <c r="U5" s="989"/>
      <c r="V5" s="994" t="s">
        <v>515</v>
      </c>
      <c r="W5" s="995"/>
    </row>
    <row r="6" spans="1:23" ht="25.5" x14ac:dyDescent="0.2">
      <c r="A6" s="312" t="s">
        <v>516</v>
      </c>
      <c r="B6" s="312" t="s">
        <v>517</v>
      </c>
      <c r="C6" s="312" t="s">
        <v>518</v>
      </c>
      <c r="D6" s="312" t="s">
        <v>519</v>
      </c>
      <c r="E6" s="312" t="s">
        <v>520</v>
      </c>
      <c r="F6" s="312" t="s">
        <v>521</v>
      </c>
      <c r="G6" s="312" t="s">
        <v>522</v>
      </c>
      <c r="H6" s="312" t="s">
        <v>523</v>
      </c>
      <c r="I6" s="312" t="s">
        <v>524</v>
      </c>
      <c r="J6" s="312" t="s">
        <v>525</v>
      </c>
      <c r="K6" s="312" t="s">
        <v>526</v>
      </c>
      <c r="L6" s="312" t="s">
        <v>527</v>
      </c>
      <c r="M6" s="312" t="s">
        <v>528</v>
      </c>
      <c r="N6" s="312" t="s">
        <v>529</v>
      </c>
      <c r="O6" s="312" t="s">
        <v>530</v>
      </c>
      <c r="P6" s="312" t="s">
        <v>531</v>
      </c>
      <c r="Q6" s="312" t="s">
        <v>532</v>
      </c>
      <c r="R6" s="312" t="s">
        <v>533</v>
      </c>
      <c r="S6" s="312" t="s">
        <v>534</v>
      </c>
      <c r="T6" s="312" t="s">
        <v>535</v>
      </c>
      <c r="U6" s="312" t="s">
        <v>536</v>
      </c>
      <c r="V6" s="312" t="s">
        <v>537</v>
      </c>
      <c r="W6" s="312" t="s">
        <v>538</v>
      </c>
    </row>
    <row r="7" spans="1:23" ht="51" x14ac:dyDescent="0.2">
      <c r="A7" s="314" t="s">
        <v>125</v>
      </c>
      <c r="B7" s="315" t="s">
        <v>278</v>
      </c>
      <c r="C7" s="316" t="s">
        <v>107</v>
      </c>
      <c r="D7" s="316" t="s">
        <v>202</v>
      </c>
      <c r="E7" s="317">
        <v>1</v>
      </c>
      <c r="F7" s="316"/>
      <c r="G7" s="316"/>
      <c r="H7" s="316"/>
      <c r="I7" s="316"/>
      <c r="J7" s="316"/>
      <c r="K7" s="318">
        <v>0.65</v>
      </c>
      <c r="L7" s="316"/>
      <c r="M7" s="316"/>
      <c r="N7" s="316"/>
      <c r="O7" s="316"/>
      <c r="P7" s="316"/>
      <c r="Q7" s="316"/>
      <c r="R7" s="317">
        <f t="shared" ref="R7" si="0">SUM(F7:Q7)/E7</f>
        <v>0.65</v>
      </c>
      <c r="S7" s="316"/>
      <c r="T7" s="315" t="s">
        <v>539</v>
      </c>
      <c r="U7" s="319" t="s">
        <v>540</v>
      </c>
      <c r="V7" s="316"/>
      <c r="W7" s="316"/>
    </row>
    <row r="8" spans="1:23" ht="191.25" x14ac:dyDescent="0.2">
      <c r="A8" s="319" t="s">
        <v>127</v>
      </c>
      <c r="B8" s="315" t="s">
        <v>292</v>
      </c>
      <c r="C8" s="316" t="s">
        <v>106</v>
      </c>
      <c r="D8" s="316" t="s">
        <v>209</v>
      </c>
      <c r="E8" s="317">
        <v>1</v>
      </c>
      <c r="F8" s="317"/>
      <c r="G8" s="317"/>
      <c r="H8" s="318">
        <v>0.89</v>
      </c>
      <c r="I8" s="317"/>
      <c r="J8" s="317"/>
      <c r="K8" s="317">
        <v>0.95</v>
      </c>
      <c r="L8" s="317"/>
      <c r="M8" s="317"/>
      <c r="N8" s="317"/>
      <c r="O8" s="317"/>
      <c r="P8" s="317"/>
      <c r="Q8" s="317"/>
      <c r="R8" s="317">
        <f>AVERAGE(F8:Q8)</f>
        <v>0.91999999999999993</v>
      </c>
      <c r="S8" s="316"/>
      <c r="T8" s="320" t="s">
        <v>541</v>
      </c>
      <c r="U8" s="320" t="s">
        <v>542</v>
      </c>
      <c r="V8" s="316"/>
      <c r="W8" s="321"/>
    </row>
    <row r="9" spans="1:23" ht="89.25" x14ac:dyDescent="0.2">
      <c r="A9" s="319" t="s">
        <v>124</v>
      </c>
      <c r="B9" s="315" t="s">
        <v>266</v>
      </c>
      <c r="C9" s="316" t="s">
        <v>107</v>
      </c>
      <c r="D9" s="316" t="s">
        <v>209</v>
      </c>
      <c r="E9" s="317">
        <v>1</v>
      </c>
      <c r="F9" s="317"/>
      <c r="G9" s="317"/>
      <c r="H9" s="317">
        <v>0.49</v>
      </c>
      <c r="I9" s="317"/>
      <c r="J9" s="317"/>
      <c r="K9" s="317">
        <v>0.65</v>
      </c>
      <c r="L9" s="317"/>
      <c r="M9" s="317"/>
      <c r="N9" s="317"/>
      <c r="O9" s="317"/>
      <c r="P9" s="317"/>
      <c r="Q9" s="317"/>
      <c r="R9" s="317">
        <f>K9</f>
        <v>0.65</v>
      </c>
      <c r="S9" s="316"/>
      <c r="T9" s="319" t="s">
        <v>543</v>
      </c>
      <c r="U9" s="319" t="s">
        <v>544</v>
      </c>
      <c r="V9" s="322"/>
      <c r="W9" s="322"/>
    </row>
    <row r="10" spans="1:23" ht="165.75" x14ac:dyDescent="0.2">
      <c r="A10" s="319" t="s">
        <v>122</v>
      </c>
      <c r="B10" s="315" t="s">
        <v>270</v>
      </c>
      <c r="C10" s="315" t="s">
        <v>107</v>
      </c>
      <c r="D10" s="316" t="s">
        <v>251</v>
      </c>
      <c r="E10" s="317">
        <v>0.9</v>
      </c>
      <c r="F10" s="317">
        <v>0.98</v>
      </c>
      <c r="G10" s="317">
        <v>0.98</v>
      </c>
      <c r="H10" s="317">
        <v>0.91</v>
      </c>
      <c r="I10" s="317">
        <v>0.99</v>
      </c>
      <c r="J10" s="317">
        <v>0.99</v>
      </c>
      <c r="K10" s="317">
        <v>0.99</v>
      </c>
      <c r="L10" s="316"/>
      <c r="M10" s="316"/>
      <c r="N10" s="316"/>
      <c r="O10" s="316"/>
      <c r="P10" s="316"/>
      <c r="Q10" s="316"/>
      <c r="R10" s="317">
        <f>AVERAGE(F10:K10)</f>
        <v>0.97333333333333349</v>
      </c>
      <c r="S10" s="316"/>
      <c r="T10" s="319" t="s">
        <v>545</v>
      </c>
      <c r="U10" s="314" t="s">
        <v>546</v>
      </c>
      <c r="V10" s="316"/>
      <c r="W10" s="316"/>
    </row>
    <row r="11" spans="1:23" ht="216" x14ac:dyDescent="0.2">
      <c r="A11" s="319" t="s">
        <v>123</v>
      </c>
      <c r="B11" s="315" t="s">
        <v>270</v>
      </c>
      <c r="C11" s="315" t="s">
        <v>107</v>
      </c>
      <c r="D11" s="315" t="s">
        <v>202</v>
      </c>
      <c r="E11" s="317">
        <v>1</v>
      </c>
      <c r="F11" s="316"/>
      <c r="G11" s="316"/>
      <c r="H11" s="316"/>
      <c r="I11" s="316"/>
      <c r="J11" s="316"/>
      <c r="K11" s="317">
        <v>0.57999999999999996</v>
      </c>
      <c r="L11" s="316"/>
      <c r="M11" s="316"/>
      <c r="N11" s="316"/>
      <c r="O11" s="316"/>
      <c r="P11" s="316"/>
      <c r="Q11" s="316"/>
      <c r="R11" s="317">
        <f>SUM(F11:Q11)/E11</f>
        <v>0.57999999999999996</v>
      </c>
      <c r="S11" s="316"/>
      <c r="T11" s="315" t="s">
        <v>539</v>
      </c>
      <c r="U11" s="321" t="s">
        <v>547</v>
      </c>
      <c r="V11" s="316"/>
      <c r="W11" s="316"/>
    </row>
    <row r="12" spans="1:23" x14ac:dyDescent="0.2">
      <c r="A12" s="323"/>
      <c r="B12" s="316"/>
      <c r="C12" s="316"/>
      <c r="D12" s="316"/>
      <c r="E12" s="316"/>
      <c r="F12" s="316"/>
      <c r="G12" s="316"/>
      <c r="H12" s="316"/>
      <c r="I12" s="316"/>
      <c r="J12" s="316"/>
      <c r="K12" s="316"/>
      <c r="L12" s="316"/>
      <c r="M12" s="316"/>
      <c r="N12" s="316"/>
      <c r="O12" s="316"/>
      <c r="P12" s="316"/>
      <c r="Q12" s="316"/>
      <c r="R12" s="317"/>
      <c r="S12" s="316"/>
      <c r="T12" s="316"/>
      <c r="U12" s="316"/>
      <c r="V12" s="316"/>
      <c r="W12" s="316"/>
    </row>
  </sheetData>
  <mergeCells count="5">
    <mergeCell ref="A1:A5"/>
    <mergeCell ref="B1:U5"/>
    <mergeCell ref="V1:W2"/>
    <mergeCell ref="V3:W4"/>
    <mergeCell ref="V5:W5"/>
  </mergeCells>
  <conditionalFormatting sqref="R7:R12">
    <cfRule type="cellIs" dxfId="2" priority="1" stopIfTrue="1" operator="lessThan">
      <formula>#REF!</formula>
    </cfRule>
    <cfRule type="cellIs" dxfId="1" priority="2" stopIfTrue="1" operator="between">
      <formula>#REF!</formula>
      <formula>#REF!</formula>
    </cfRule>
    <cfRule type="cellIs" dxfId="0" priority="3" stopIfTrue="1" operator="between">
      <formula>#REF!</formula>
      <formula>#REF!</formula>
    </cfRule>
  </conditionalFormatting>
  <dataValidations count="3">
    <dataValidation type="list" allowBlank="1" showInputMessage="1" showErrorMessage="1" sqref="D7:D12">
      <formula1>Frecuencia</formula1>
    </dataValidation>
    <dataValidation type="list" allowBlank="1" showInputMessage="1" showErrorMessage="1" sqref="C7:C12">
      <formula1>TipoIndicador</formula1>
    </dataValidation>
    <dataValidation type="list" allowBlank="1" showInputMessage="1" showErrorMessage="1" sqref="B12">
      <formula1>Procesos</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[8]Hoja3!#REF!</xm:f>
          </x14:formula1>
          <xm:sqref>B7:B11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50"/>
  <sheetViews>
    <sheetView view="pageBreakPreview" zoomScale="62" zoomScaleNormal="50" zoomScaleSheetLayoutView="62" workbookViewId="0">
      <selection activeCell="U6" sqref="U6"/>
    </sheetView>
  </sheetViews>
  <sheetFormatPr baseColWidth="10" defaultColWidth="11.42578125" defaultRowHeight="15.75" outlineLevelCol="1" x14ac:dyDescent="0.25"/>
  <cols>
    <col min="1" max="1" width="24.5703125" style="1" customWidth="1" outlineLevel="1"/>
    <col min="2" max="2" width="33.140625" style="10" customWidth="1" outlineLevel="1"/>
    <col min="3" max="3" width="43" style="10" customWidth="1"/>
    <col min="4" max="4" width="38.7109375" style="10" hidden="1" customWidth="1" outlineLevel="1"/>
    <col min="5" max="5" width="17.7109375" style="10" hidden="1" customWidth="1" outlineLevel="1"/>
    <col min="6" max="6" width="17.85546875" style="512" customWidth="1" collapsed="1"/>
    <col min="7" max="7" width="26.7109375" style="526" hidden="1" customWidth="1"/>
    <col min="8" max="8" width="26.7109375" style="508" hidden="1" customWidth="1"/>
    <col min="9" max="9" width="22.85546875" style="527" hidden="1" customWidth="1"/>
    <col min="10" max="10" width="25" style="509" customWidth="1"/>
    <col min="11" max="12" width="42.7109375" style="1" hidden="1" customWidth="1"/>
    <col min="13" max="14" width="24.42578125" style="1" hidden="1" customWidth="1"/>
    <col min="15" max="15" width="27.85546875" style="1" hidden="1" customWidth="1"/>
    <col min="16" max="16" width="27.85546875" style="1" customWidth="1"/>
    <col min="17" max="16384" width="11.42578125" style="1"/>
  </cols>
  <sheetData>
    <row r="1" spans="1:15" s="445" customFormat="1" ht="37.9" customHeight="1" x14ac:dyDescent="0.25">
      <c r="A1" s="723"/>
      <c r="B1" s="723"/>
      <c r="C1" s="723"/>
      <c r="D1" s="723"/>
      <c r="E1" s="723"/>
      <c r="F1" s="723"/>
      <c r="G1" s="723"/>
      <c r="H1" s="723"/>
      <c r="I1" s="723"/>
      <c r="J1" s="723"/>
    </row>
    <row r="2" spans="1:15" ht="30" customHeight="1" x14ac:dyDescent="0.2">
      <c r="A2" s="787" t="s">
        <v>73</v>
      </c>
      <c r="B2" s="787" t="s">
        <v>0</v>
      </c>
      <c r="C2" s="788" t="s">
        <v>33</v>
      </c>
      <c r="D2" s="789" t="s">
        <v>449</v>
      </c>
      <c r="E2" s="791" t="s">
        <v>97</v>
      </c>
      <c r="F2" s="781" t="s">
        <v>434</v>
      </c>
      <c r="G2" s="782"/>
      <c r="H2" s="782"/>
      <c r="I2" s="782"/>
      <c r="J2" s="783"/>
      <c r="K2" s="784" t="s">
        <v>435</v>
      </c>
      <c r="L2" s="470"/>
      <c r="M2" s="785" t="s">
        <v>597</v>
      </c>
    </row>
    <row r="3" spans="1:15" ht="71.25" customHeight="1" x14ac:dyDescent="0.25">
      <c r="A3" s="787"/>
      <c r="B3" s="787"/>
      <c r="C3" s="788"/>
      <c r="D3" s="790"/>
      <c r="E3" s="790"/>
      <c r="F3" s="502" t="s">
        <v>207</v>
      </c>
      <c r="G3" s="515" t="s">
        <v>433</v>
      </c>
      <c r="H3" s="472" t="s">
        <v>571</v>
      </c>
      <c r="I3" s="722" t="s">
        <v>400</v>
      </c>
      <c r="J3" s="726" t="s">
        <v>828</v>
      </c>
      <c r="K3" s="784" t="s">
        <v>396</v>
      </c>
      <c r="L3" s="470" t="s">
        <v>662</v>
      </c>
      <c r="M3" s="786"/>
      <c r="N3" s="1" t="s">
        <v>771</v>
      </c>
      <c r="O3" s="1" t="s">
        <v>772</v>
      </c>
    </row>
    <row r="4" spans="1:15" s="24" customFormat="1" ht="123.75" customHeight="1" x14ac:dyDescent="0.25">
      <c r="A4" s="425" t="s">
        <v>98</v>
      </c>
      <c r="B4" s="777" t="s">
        <v>1</v>
      </c>
      <c r="C4" s="738" t="s">
        <v>2</v>
      </c>
      <c r="D4" s="469" t="s">
        <v>605</v>
      </c>
      <c r="E4" s="469" t="s">
        <v>99</v>
      </c>
      <c r="F4" s="727">
        <v>0.5</v>
      </c>
      <c r="G4" s="517" t="e">
        <f>+#REF!</f>
        <v>#REF!</v>
      </c>
      <c r="H4" s="489">
        <v>0.3</v>
      </c>
      <c r="I4" s="727">
        <f t="shared" ref="I4:I46" si="0">+IF(ISERROR(H4/F4),"",(H4/F4))</f>
        <v>0.6</v>
      </c>
      <c r="J4" s="727">
        <f>+IF(I4&gt;100%,100%,I4)</f>
        <v>0.6</v>
      </c>
      <c r="K4" s="480" t="s">
        <v>716</v>
      </c>
      <c r="L4" s="480" t="s">
        <v>632</v>
      </c>
      <c r="M4" s="425" t="s">
        <v>598</v>
      </c>
      <c r="N4" s="538">
        <v>0.1</v>
      </c>
      <c r="O4" s="529">
        <f t="shared" ref="O4:O49" si="1">+N4-H4</f>
        <v>-0.19999999999999998</v>
      </c>
    </row>
    <row r="5" spans="1:15" s="24" customFormat="1" ht="113.25" customHeight="1" x14ac:dyDescent="0.25">
      <c r="A5" s="425" t="s">
        <v>98</v>
      </c>
      <c r="B5" s="777"/>
      <c r="C5" s="738" t="s">
        <v>483</v>
      </c>
      <c r="D5" s="469" t="s">
        <v>482</v>
      </c>
      <c r="E5" s="469" t="s">
        <v>101</v>
      </c>
      <c r="F5" s="728">
        <v>5</v>
      </c>
      <c r="G5" s="519" t="e">
        <f>+#REF!</f>
        <v>#REF!</v>
      </c>
      <c r="H5" s="496">
        <v>4</v>
      </c>
      <c r="I5" s="724">
        <f t="shared" si="0"/>
        <v>0.8</v>
      </c>
      <c r="J5" s="727">
        <f t="shared" ref="J5:J49" si="2">+IF(I5&gt;100%,100%,I5)</f>
        <v>0.8</v>
      </c>
      <c r="K5" s="480" t="s">
        <v>481</v>
      </c>
      <c r="L5" s="480" t="s">
        <v>633</v>
      </c>
      <c r="M5" s="425" t="s">
        <v>598</v>
      </c>
      <c r="N5" s="540">
        <v>4</v>
      </c>
      <c r="O5" s="529">
        <f t="shared" si="1"/>
        <v>0</v>
      </c>
    </row>
    <row r="6" spans="1:15" s="24" customFormat="1" ht="70.5" customHeight="1" x14ac:dyDescent="0.25">
      <c r="A6" s="425" t="s">
        <v>98</v>
      </c>
      <c r="B6" s="777"/>
      <c r="C6" s="738" t="s">
        <v>3</v>
      </c>
      <c r="D6" s="469" t="s">
        <v>606</v>
      </c>
      <c r="E6" s="469" t="s">
        <v>101</v>
      </c>
      <c r="F6" s="728">
        <v>5</v>
      </c>
      <c r="G6" s="519" t="e">
        <f>+#REF!</f>
        <v>#REF!</v>
      </c>
      <c r="H6" s="496">
        <v>9</v>
      </c>
      <c r="I6" s="724">
        <f t="shared" si="0"/>
        <v>1.8</v>
      </c>
      <c r="J6" s="727">
        <f t="shared" si="2"/>
        <v>1</v>
      </c>
      <c r="K6" s="480" t="s">
        <v>717</v>
      </c>
      <c r="L6" s="480" t="s">
        <v>634</v>
      </c>
      <c r="M6" s="425" t="s">
        <v>598</v>
      </c>
      <c r="N6" s="530">
        <v>9</v>
      </c>
      <c r="O6" s="529">
        <f t="shared" si="1"/>
        <v>0</v>
      </c>
    </row>
    <row r="7" spans="1:15" s="24" customFormat="1" ht="103.5" customHeight="1" x14ac:dyDescent="0.25">
      <c r="A7" s="425" t="s">
        <v>102</v>
      </c>
      <c r="B7" s="777" t="s">
        <v>51</v>
      </c>
      <c r="C7" s="738" t="s">
        <v>52</v>
      </c>
      <c r="D7" s="469" t="s">
        <v>474</v>
      </c>
      <c r="E7" s="469" t="s">
        <v>101</v>
      </c>
      <c r="F7" s="727">
        <v>0.4</v>
      </c>
      <c r="G7" s="517" t="e">
        <f>+#REF!</f>
        <v>#REF!</v>
      </c>
      <c r="H7" s="489">
        <v>0.81</v>
      </c>
      <c r="I7" s="725">
        <f t="shared" si="0"/>
        <v>2.0249999999999999</v>
      </c>
      <c r="J7" s="727">
        <f t="shared" si="2"/>
        <v>1</v>
      </c>
      <c r="K7" s="480" t="s">
        <v>718</v>
      </c>
      <c r="L7" s="480" t="s">
        <v>635</v>
      </c>
      <c r="M7" s="425" t="s">
        <v>599</v>
      </c>
      <c r="N7" s="532">
        <v>0.1</v>
      </c>
      <c r="O7" s="529">
        <f t="shared" si="1"/>
        <v>-0.71000000000000008</v>
      </c>
    </row>
    <row r="8" spans="1:15" s="24" customFormat="1" ht="48.75" customHeight="1" x14ac:dyDescent="0.25">
      <c r="A8" s="425" t="s">
        <v>102</v>
      </c>
      <c r="B8" s="777"/>
      <c r="C8" s="738" t="s">
        <v>53</v>
      </c>
      <c r="D8" s="469" t="s">
        <v>475</v>
      </c>
      <c r="E8" s="469" t="s">
        <v>101</v>
      </c>
      <c r="F8" s="728">
        <v>5</v>
      </c>
      <c r="G8" s="519" t="e">
        <f>+#REF!+#REF!+#REF!+#REF!+#REF!</f>
        <v>#REF!</v>
      </c>
      <c r="H8" s="496">
        <v>3</v>
      </c>
      <c r="I8" s="725">
        <f t="shared" si="0"/>
        <v>0.6</v>
      </c>
      <c r="J8" s="729">
        <f t="shared" si="2"/>
        <v>0.6</v>
      </c>
      <c r="K8" s="480" t="s">
        <v>719</v>
      </c>
      <c r="L8" s="480" t="s">
        <v>636</v>
      </c>
      <c r="M8" s="425" t="s">
        <v>599</v>
      </c>
      <c r="N8" s="530">
        <v>5</v>
      </c>
      <c r="O8" s="529">
        <f t="shared" si="1"/>
        <v>2</v>
      </c>
    </row>
    <row r="9" spans="1:15" s="24" customFormat="1" ht="119.25" customHeight="1" x14ac:dyDescent="0.25">
      <c r="A9" s="425" t="s">
        <v>103</v>
      </c>
      <c r="B9" s="738" t="s">
        <v>54</v>
      </c>
      <c r="C9" s="738" t="s">
        <v>34</v>
      </c>
      <c r="D9" s="469" t="s">
        <v>610</v>
      </c>
      <c r="E9" s="469" t="s">
        <v>101</v>
      </c>
      <c r="F9" s="728">
        <v>2</v>
      </c>
      <c r="G9" s="519" t="e">
        <f>+#REF!+#REF!+#REF!+#REF!+#REF!</f>
        <v>#REF!</v>
      </c>
      <c r="H9" s="496">
        <v>3</v>
      </c>
      <c r="I9" s="725">
        <f t="shared" si="0"/>
        <v>1.5</v>
      </c>
      <c r="J9" s="729">
        <f t="shared" si="2"/>
        <v>1</v>
      </c>
      <c r="K9" s="480" t="s">
        <v>721</v>
      </c>
      <c r="L9" s="480"/>
      <c r="M9" s="425" t="s">
        <v>600</v>
      </c>
      <c r="N9" s="530">
        <v>3</v>
      </c>
      <c r="O9" s="529">
        <f t="shared" si="1"/>
        <v>0</v>
      </c>
    </row>
    <row r="10" spans="1:15" s="24" customFormat="1" ht="93.75" customHeight="1" x14ac:dyDescent="0.25">
      <c r="A10" s="425" t="s">
        <v>104</v>
      </c>
      <c r="B10" s="738" t="s">
        <v>55</v>
      </c>
      <c r="C10" s="738" t="s">
        <v>6</v>
      </c>
      <c r="D10" s="469" t="s">
        <v>478</v>
      </c>
      <c r="E10" s="469" t="s">
        <v>101</v>
      </c>
      <c r="F10" s="727">
        <v>0.5</v>
      </c>
      <c r="G10" s="517" t="e">
        <f>+#REF!</f>
        <v>#REF!</v>
      </c>
      <c r="H10" s="528">
        <v>0.34499999999999997</v>
      </c>
      <c r="I10" s="725">
        <f t="shared" si="0"/>
        <v>0.69</v>
      </c>
      <c r="J10" s="729">
        <f t="shared" si="2"/>
        <v>0.69</v>
      </c>
      <c r="K10" s="480" t="s">
        <v>723</v>
      </c>
      <c r="L10" s="480" t="s">
        <v>637</v>
      </c>
      <c r="M10" s="425" t="s">
        <v>601</v>
      </c>
      <c r="N10" s="528">
        <v>0.34499999999999997</v>
      </c>
      <c r="O10" s="529">
        <f t="shared" si="1"/>
        <v>0</v>
      </c>
    </row>
    <row r="11" spans="1:15" s="24" customFormat="1" ht="78" customHeight="1" x14ac:dyDescent="0.25">
      <c r="A11" s="425" t="s">
        <v>105</v>
      </c>
      <c r="B11" s="777" t="s">
        <v>56</v>
      </c>
      <c r="C11" s="738" t="s">
        <v>35</v>
      </c>
      <c r="D11" s="469" t="s">
        <v>607</v>
      </c>
      <c r="E11" s="469" t="s">
        <v>101</v>
      </c>
      <c r="F11" s="728">
        <v>10</v>
      </c>
      <c r="G11" s="519" t="e">
        <f>+#REF!</f>
        <v>#REF!</v>
      </c>
      <c r="H11" s="496">
        <v>8</v>
      </c>
      <c r="I11" s="725">
        <f t="shared" si="0"/>
        <v>0.8</v>
      </c>
      <c r="J11" s="729">
        <f t="shared" si="2"/>
        <v>0.8</v>
      </c>
      <c r="K11" s="480" t="s">
        <v>507</v>
      </c>
      <c r="L11" s="480"/>
      <c r="M11" s="425" t="s">
        <v>598</v>
      </c>
      <c r="N11" s="530">
        <v>0</v>
      </c>
      <c r="O11" s="531">
        <f t="shared" si="1"/>
        <v>-8</v>
      </c>
    </row>
    <row r="12" spans="1:15" s="24" customFormat="1" ht="104.25" customHeight="1" x14ac:dyDescent="0.25">
      <c r="A12" s="425" t="s">
        <v>105</v>
      </c>
      <c r="B12" s="777"/>
      <c r="C12" s="738" t="s">
        <v>7</v>
      </c>
      <c r="D12" s="469" t="s">
        <v>608</v>
      </c>
      <c r="E12" s="469" t="s">
        <v>101</v>
      </c>
      <c r="F12" s="728">
        <v>26</v>
      </c>
      <c r="G12" s="519" t="e">
        <f>+#REF!</f>
        <v>#REF!</v>
      </c>
      <c r="H12" s="496">
        <v>11</v>
      </c>
      <c r="I12" s="725">
        <f t="shared" si="0"/>
        <v>0.42307692307692307</v>
      </c>
      <c r="J12" s="729">
        <f t="shared" si="2"/>
        <v>0.42307692307692307</v>
      </c>
      <c r="K12" s="480" t="s">
        <v>508</v>
      </c>
      <c r="L12" s="480"/>
      <c r="M12" s="425" t="s">
        <v>598</v>
      </c>
      <c r="N12" s="530">
        <v>0</v>
      </c>
      <c r="O12" s="531">
        <f t="shared" si="1"/>
        <v>-11</v>
      </c>
    </row>
    <row r="13" spans="1:15" s="24" customFormat="1" ht="90.75" customHeight="1" x14ac:dyDescent="0.25">
      <c r="A13" s="425" t="s">
        <v>105</v>
      </c>
      <c r="B13" s="777" t="s">
        <v>27</v>
      </c>
      <c r="C13" s="738" t="s">
        <v>28</v>
      </c>
      <c r="D13" s="469" t="s">
        <v>611</v>
      </c>
      <c r="E13" s="469" t="s">
        <v>106</v>
      </c>
      <c r="F13" s="727">
        <v>0.6</v>
      </c>
      <c r="G13" s="517" t="e">
        <f>+#REF!</f>
        <v>#REF!</v>
      </c>
      <c r="H13" s="489">
        <v>0.95</v>
      </c>
      <c r="I13" s="725">
        <f t="shared" si="0"/>
        <v>1.5833333333333333</v>
      </c>
      <c r="J13" s="729">
        <f t="shared" si="2"/>
        <v>1</v>
      </c>
      <c r="K13" s="480" t="s">
        <v>548</v>
      </c>
      <c r="L13" s="480" t="s">
        <v>638</v>
      </c>
      <c r="M13" s="425" t="s">
        <v>602</v>
      </c>
      <c r="N13" s="532">
        <v>0.95</v>
      </c>
      <c r="O13" s="529">
        <f t="shared" si="1"/>
        <v>0</v>
      </c>
    </row>
    <row r="14" spans="1:15" s="24" customFormat="1" ht="103.5" customHeight="1" x14ac:dyDescent="0.25">
      <c r="A14" s="425" t="s">
        <v>105</v>
      </c>
      <c r="B14" s="777"/>
      <c r="C14" s="738" t="s">
        <v>57</v>
      </c>
      <c r="D14" s="469" t="s">
        <v>612</v>
      </c>
      <c r="E14" s="469" t="s">
        <v>101</v>
      </c>
      <c r="F14" s="727">
        <v>1</v>
      </c>
      <c r="G14" s="517" t="e">
        <f>+#REF!</f>
        <v>#REF!</v>
      </c>
      <c r="H14" s="489">
        <v>0.35</v>
      </c>
      <c r="I14" s="725">
        <f t="shared" si="0"/>
        <v>0.35</v>
      </c>
      <c r="J14" s="729">
        <f t="shared" si="2"/>
        <v>0.35</v>
      </c>
      <c r="K14" s="480" t="s">
        <v>725</v>
      </c>
      <c r="L14" s="480" t="s">
        <v>639</v>
      </c>
      <c r="M14" s="425" t="s">
        <v>602</v>
      </c>
      <c r="N14" s="532">
        <v>0.35</v>
      </c>
      <c r="O14" s="529">
        <f t="shared" si="1"/>
        <v>0</v>
      </c>
    </row>
    <row r="15" spans="1:15" s="24" customFormat="1" ht="93.75" customHeight="1" x14ac:dyDescent="0.25">
      <c r="A15" s="425" t="s">
        <v>98</v>
      </c>
      <c r="B15" s="777" t="s">
        <v>8</v>
      </c>
      <c r="C15" s="738" t="s">
        <v>36</v>
      </c>
      <c r="D15" s="469" t="s">
        <v>613</v>
      </c>
      <c r="E15" s="469" t="s">
        <v>101</v>
      </c>
      <c r="F15" s="727">
        <v>1</v>
      </c>
      <c r="G15" s="517" t="e">
        <f>+#REF!</f>
        <v>#REF!</v>
      </c>
      <c r="H15" s="489">
        <v>0.745</v>
      </c>
      <c r="I15" s="725">
        <f t="shared" si="0"/>
        <v>0.745</v>
      </c>
      <c r="J15" s="729">
        <f t="shared" si="2"/>
        <v>0.745</v>
      </c>
      <c r="K15" s="480" t="s">
        <v>486</v>
      </c>
      <c r="L15" s="480" t="s">
        <v>486</v>
      </c>
      <c r="M15" s="425" t="s">
        <v>600</v>
      </c>
      <c r="N15" s="532">
        <v>0.745</v>
      </c>
      <c r="O15" s="529">
        <f t="shared" si="1"/>
        <v>0</v>
      </c>
    </row>
    <row r="16" spans="1:15" s="24" customFormat="1" ht="71.25" customHeight="1" x14ac:dyDescent="0.25">
      <c r="A16" s="425" t="s">
        <v>98</v>
      </c>
      <c r="B16" s="777"/>
      <c r="C16" s="738" t="s">
        <v>9</v>
      </c>
      <c r="D16" s="469" t="s">
        <v>485</v>
      </c>
      <c r="E16" s="469" t="s">
        <v>99</v>
      </c>
      <c r="F16" s="728">
        <v>9</v>
      </c>
      <c r="G16" s="519" t="e">
        <f>+#REF!</f>
        <v>#REF!</v>
      </c>
      <c r="H16" s="496">
        <v>8</v>
      </c>
      <c r="I16" s="725">
        <f t="shared" si="0"/>
        <v>0.88888888888888884</v>
      </c>
      <c r="J16" s="729">
        <f t="shared" si="2"/>
        <v>0.88888888888888884</v>
      </c>
      <c r="K16" s="480" t="s">
        <v>487</v>
      </c>
      <c r="L16" s="480" t="s">
        <v>487</v>
      </c>
      <c r="M16" s="425" t="s">
        <v>600</v>
      </c>
      <c r="N16" s="530">
        <v>8</v>
      </c>
      <c r="O16" s="529">
        <f t="shared" si="1"/>
        <v>0</v>
      </c>
    </row>
    <row r="17" spans="1:15" s="24" customFormat="1" ht="65.25" customHeight="1" x14ac:dyDescent="0.25">
      <c r="A17" s="425" t="s">
        <v>98</v>
      </c>
      <c r="B17" s="777"/>
      <c r="C17" s="738" t="s">
        <v>58</v>
      </c>
      <c r="D17" s="469" t="s">
        <v>614</v>
      </c>
      <c r="E17" s="469" t="s">
        <v>101</v>
      </c>
      <c r="F17" s="727">
        <v>1</v>
      </c>
      <c r="G17" s="517" t="e">
        <f>+#REF!</f>
        <v>#REF!</v>
      </c>
      <c r="H17" s="489">
        <v>0.79</v>
      </c>
      <c r="I17" s="725">
        <f t="shared" si="0"/>
        <v>0.79</v>
      </c>
      <c r="J17" s="729">
        <f t="shared" si="2"/>
        <v>0.79</v>
      </c>
      <c r="K17" s="480" t="s">
        <v>489</v>
      </c>
      <c r="L17" s="480" t="s">
        <v>489</v>
      </c>
      <c r="M17" s="425" t="s">
        <v>600</v>
      </c>
      <c r="N17" s="532">
        <v>0.79</v>
      </c>
      <c r="O17" s="529">
        <f t="shared" si="1"/>
        <v>0</v>
      </c>
    </row>
    <row r="18" spans="1:15" s="24" customFormat="1" ht="57" customHeight="1" x14ac:dyDescent="0.25">
      <c r="A18" s="425" t="s">
        <v>98</v>
      </c>
      <c r="B18" s="777"/>
      <c r="C18" s="738" t="s">
        <v>59</v>
      </c>
      <c r="D18" s="469" t="s">
        <v>476</v>
      </c>
      <c r="E18" s="469" t="s">
        <v>101</v>
      </c>
      <c r="F18" s="727">
        <v>1</v>
      </c>
      <c r="G18" s="517" t="e">
        <f>+#REF!</f>
        <v>#REF!</v>
      </c>
      <c r="H18" s="489">
        <v>0.7</v>
      </c>
      <c r="I18" s="725">
        <f t="shared" si="0"/>
        <v>0.7</v>
      </c>
      <c r="J18" s="729">
        <f t="shared" si="2"/>
        <v>0.7</v>
      </c>
      <c r="K18" s="480" t="s">
        <v>473</v>
      </c>
      <c r="L18" s="480" t="s">
        <v>473</v>
      </c>
      <c r="M18" s="425" t="s">
        <v>600</v>
      </c>
      <c r="N18" s="532">
        <v>0.7</v>
      </c>
      <c r="O18" s="529">
        <f t="shared" si="1"/>
        <v>0</v>
      </c>
    </row>
    <row r="19" spans="1:15" s="24" customFormat="1" ht="88.5" customHeight="1" x14ac:dyDescent="0.25">
      <c r="A19" s="425" t="s">
        <v>105</v>
      </c>
      <c r="B19" s="738" t="s">
        <v>10</v>
      </c>
      <c r="C19" s="738" t="s">
        <v>11</v>
      </c>
      <c r="D19" s="469" t="s">
        <v>615</v>
      </c>
      <c r="E19" s="469" t="s">
        <v>101</v>
      </c>
      <c r="F19" s="727">
        <v>0.79</v>
      </c>
      <c r="G19" s="517" t="e">
        <f>+#REF!</f>
        <v>#REF!</v>
      </c>
      <c r="H19" s="488">
        <v>0.66</v>
      </c>
      <c r="I19" s="725">
        <f t="shared" si="0"/>
        <v>0.83544303797468356</v>
      </c>
      <c r="J19" s="729">
        <f t="shared" si="2"/>
        <v>0.83544303797468356</v>
      </c>
      <c r="K19" s="480" t="s">
        <v>729</v>
      </c>
      <c r="L19" s="480" t="s">
        <v>729</v>
      </c>
      <c r="M19" s="425" t="s">
        <v>601</v>
      </c>
      <c r="N19" s="546">
        <v>0.66</v>
      </c>
      <c r="O19" s="529">
        <f t="shared" si="1"/>
        <v>0</v>
      </c>
    </row>
    <row r="20" spans="1:15" s="24" customFormat="1" ht="91.5" customHeight="1" x14ac:dyDescent="0.25">
      <c r="A20" s="425" t="s">
        <v>98</v>
      </c>
      <c r="B20" s="738" t="s">
        <v>37</v>
      </c>
      <c r="C20" s="738" t="s">
        <v>38</v>
      </c>
      <c r="D20" s="469" t="s">
        <v>491</v>
      </c>
      <c r="E20" s="469" t="s">
        <v>101</v>
      </c>
      <c r="F20" s="727">
        <v>0.5</v>
      </c>
      <c r="G20" s="517" t="e">
        <f>+#REF!</f>
        <v>#REF!</v>
      </c>
      <c r="H20" s="489">
        <v>0.4</v>
      </c>
      <c r="I20" s="725">
        <f t="shared" si="0"/>
        <v>0.8</v>
      </c>
      <c r="J20" s="729">
        <f t="shared" si="2"/>
        <v>0.8</v>
      </c>
      <c r="K20" s="480" t="s">
        <v>730</v>
      </c>
      <c r="L20" s="480" t="s">
        <v>730</v>
      </c>
      <c r="M20" s="425" t="s">
        <v>600</v>
      </c>
      <c r="N20" s="555">
        <v>0.4</v>
      </c>
      <c r="O20" s="529">
        <f t="shared" si="1"/>
        <v>0</v>
      </c>
    </row>
    <row r="21" spans="1:15" s="24" customFormat="1" ht="110.25" customHeight="1" x14ac:dyDescent="0.25">
      <c r="A21" s="425" t="s">
        <v>98</v>
      </c>
      <c r="B21" s="738" t="s">
        <v>60</v>
      </c>
      <c r="C21" s="738" t="s">
        <v>61</v>
      </c>
      <c r="D21" s="469" t="s">
        <v>492</v>
      </c>
      <c r="E21" s="469" t="s">
        <v>101</v>
      </c>
      <c r="F21" s="727">
        <v>0.85</v>
      </c>
      <c r="G21" s="517" t="e">
        <f>+#REF!</f>
        <v>#REF!</v>
      </c>
      <c r="H21" s="497">
        <v>0.58330000000000004</v>
      </c>
      <c r="I21" s="725">
        <f t="shared" si="0"/>
        <v>0.68623529411764717</v>
      </c>
      <c r="J21" s="729">
        <f t="shared" si="2"/>
        <v>0.68623529411764717</v>
      </c>
      <c r="K21" s="480" t="s">
        <v>494</v>
      </c>
      <c r="L21" s="480" t="s">
        <v>494</v>
      </c>
      <c r="M21" s="425" t="s">
        <v>600</v>
      </c>
      <c r="N21" s="535">
        <v>0.58330000000000004</v>
      </c>
      <c r="O21" s="529">
        <f t="shared" si="1"/>
        <v>0</v>
      </c>
    </row>
    <row r="22" spans="1:15" s="24" customFormat="1" ht="96" customHeight="1" x14ac:dyDescent="0.25">
      <c r="A22" s="425" t="s">
        <v>105</v>
      </c>
      <c r="B22" s="738" t="s">
        <v>62</v>
      </c>
      <c r="C22" s="738" t="s">
        <v>63</v>
      </c>
      <c r="D22" s="469" t="s">
        <v>616</v>
      </c>
      <c r="E22" s="469" t="s">
        <v>101</v>
      </c>
      <c r="F22" s="727">
        <v>1</v>
      </c>
      <c r="G22" s="517" t="e">
        <f>+#REF!</f>
        <v>#REF!</v>
      </c>
      <c r="H22" s="489">
        <v>0.68</v>
      </c>
      <c r="I22" s="725">
        <f t="shared" si="0"/>
        <v>0.68</v>
      </c>
      <c r="J22" s="729">
        <f t="shared" si="2"/>
        <v>0.68</v>
      </c>
      <c r="K22" s="480" t="s">
        <v>731</v>
      </c>
      <c r="L22" s="480" t="s">
        <v>640</v>
      </c>
      <c r="M22" s="425" t="s">
        <v>603</v>
      </c>
      <c r="N22" s="532">
        <v>0.68</v>
      </c>
      <c r="O22" s="529">
        <f t="shared" si="1"/>
        <v>0</v>
      </c>
    </row>
    <row r="23" spans="1:15" s="24" customFormat="1" ht="173.25" customHeight="1" x14ac:dyDescent="0.25">
      <c r="A23" s="425" t="s">
        <v>105</v>
      </c>
      <c r="B23" s="738" t="s">
        <v>12</v>
      </c>
      <c r="C23" s="738" t="s">
        <v>13</v>
      </c>
      <c r="D23" s="469" t="s">
        <v>477</v>
      </c>
      <c r="E23" s="469" t="s">
        <v>101</v>
      </c>
      <c r="F23" s="727">
        <v>0.25</v>
      </c>
      <c r="G23" s="517" t="e">
        <f>+#REF!</f>
        <v>#REF!</v>
      </c>
      <c r="H23" s="499" t="e">
        <f>+G23</f>
        <v>#REF!</v>
      </c>
      <c r="I23" s="725" t="str">
        <f t="shared" si="0"/>
        <v/>
      </c>
      <c r="J23" s="729">
        <f t="shared" si="2"/>
        <v>1</v>
      </c>
      <c r="K23" s="480" t="s">
        <v>480</v>
      </c>
      <c r="L23" s="480"/>
      <c r="M23" s="425" t="s">
        <v>598</v>
      </c>
      <c r="N23" s="532"/>
      <c r="O23" s="529" t="e">
        <f t="shared" si="1"/>
        <v>#REF!</v>
      </c>
    </row>
    <row r="24" spans="1:15" s="24" customFormat="1" ht="110.25" customHeight="1" x14ac:dyDescent="0.25">
      <c r="A24" s="425" t="s">
        <v>105</v>
      </c>
      <c r="B24" s="777" t="s">
        <v>15</v>
      </c>
      <c r="C24" s="738" t="s">
        <v>16</v>
      </c>
      <c r="D24" s="469" t="s">
        <v>617</v>
      </c>
      <c r="E24" s="469" t="s">
        <v>101</v>
      </c>
      <c r="F24" s="727">
        <v>1</v>
      </c>
      <c r="G24" s="517" t="e">
        <f>+#REF!</f>
        <v>#REF!</v>
      </c>
      <c r="H24" s="489">
        <v>1</v>
      </c>
      <c r="I24" s="725">
        <f t="shared" si="0"/>
        <v>1</v>
      </c>
      <c r="J24" s="729">
        <f t="shared" si="2"/>
        <v>1</v>
      </c>
      <c r="K24" s="480" t="s">
        <v>470</v>
      </c>
      <c r="L24" s="480" t="s">
        <v>642</v>
      </c>
      <c r="M24" s="425" t="s">
        <v>602</v>
      </c>
      <c r="N24" s="533">
        <v>1</v>
      </c>
      <c r="O24" s="529">
        <f t="shared" si="1"/>
        <v>0</v>
      </c>
    </row>
    <row r="25" spans="1:15" s="24" customFormat="1" ht="90.75" customHeight="1" x14ac:dyDescent="0.25">
      <c r="A25" s="425" t="s">
        <v>105</v>
      </c>
      <c r="B25" s="777"/>
      <c r="C25" s="738" t="s">
        <v>17</v>
      </c>
      <c r="D25" s="469" t="s">
        <v>618</v>
      </c>
      <c r="E25" s="469" t="s">
        <v>101</v>
      </c>
      <c r="F25" s="727">
        <v>0.45</v>
      </c>
      <c r="G25" s="517" t="e">
        <f>+#REF!</f>
        <v>#REF!</v>
      </c>
      <c r="H25" s="497">
        <v>0.15559999999999999</v>
      </c>
      <c r="I25" s="725">
        <f t="shared" si="0"/>
        <v>0.34577777777777774</v>
      </c>
      <c r="J25" s="729">
        <f t="shared" si="2"/>
        <v>0.34577777777777774</v>
      </c>
      <c r="K25" s="480" t="s">
        <v>734</v>
      </c>
      <c r="L25" s="480" t="s">
        <v>643</v>
      </c>
      <c r="M25" s="425" t="s">
        <v>602</v>
      </c>
      <c r="N25" s="535">
        <v>0.15559999999999999</v>
      </c>
      <c r="O25" s="529">
        <f t="shared" si="1"/>
        <v>0</v>
      </c>
    </row>
    <row r="26" spans="1:15" s="24" customFormat="1" ht="178.5" customHeight="1" x14ac:dyDescent="0.25">
      <c r="A26" s="425" t="s">
        <v>105</v>
      </c>
      <c r="B26" s="777"/>
      <c r="C26" s="738" t="s">
        <v>18</v>
      </c>
      <c r="D26" s="469" t="s">
        <v>619</v>
      </c>
      <c r="E26" s="469" t="s">
        <v>101</v>
      </c>
      <c r="F26" s="727">
        <v>1</v>
      </c>
      <c r="G26" s="517" t="e">
        <f>+#REF!</f>
        <v>#REF!</v>
      </c>
      <c r="H26" s="489">
        <v>7.0000000000000007E-2</v>
      </c>
      <c r="I26" s="725">
        <f t="shared" si="0"/>
        <v>7.0000000000000007E-2</v>
      </c>
      <c r="J26" s="729">
        <f t="shared" si="2"/>
        <v>7.0000000000000007E-2</v>
      </c>
      <c r="K26" s="480" t="s">
        <v>735</v>
      </c>
      <c r="L26" s="480" t="s">
        <v>644</v>
      </c>
      <c r="M26" s="425" t="s">
        <v>602</v>
      </c>
      <c r="N26" s="532">
        <v>7.0000000000000007E-2</v>
      </c>
      <c r="O26" s="529">
        <f t="shared" si="1"/>
        <v>0</v>
      </c>
    </row>
    <row r="27" spans="1:15" s="24" customFormat="1" ht="112.5" customHeight="1" x14ac:dyDescent="0.25">
      <c r="A27" s="425" t="s">
        <v>105</v>
      </c>
      <c r="B27" s="778" t="s">
        <v>19</v>
      </c>
      <c r="C27" s="738" t="s">
        <v>31</v>
      </c>
      <c r="D27" s="469" t="s">
        <v>451</v>
      </c>
      <c r="E27" s="469" t="s">
        <v>99</v>
      </c>
      <c r="F27" s="727">
        <v>0.1</v>
      </c>
      <c r="G27" s="517" t="e">
        <f>+#REF!</f>
        <v>#REF!</v>
      </c>
      <c r="H27" s="489">
        <v>0</v>
      </c>
      <c r="I27" s="725">
        <f t="shared" si="0"/>
        <v>0</v>
      </c>
      <c r="J27" s="729">
        <f t="shared" si="2"/>
        <v>0</v>
      </c>
      <c r="K27" s="480" t="s">
        <v>737</v>
      </c>
      <c r="L27" s="480" t="s">
        <v>645</v>
      </c>
      <c r="M27" s="425" t="s">
        <v>603</v>
      </c>
      <c r="N27" s="532">
        <v>0</v>
      </c>
      <c r="O27" s="529">
        <f t="shared" si="1"/>
        <v>0</v>
      </c>
    </row>
    <row r="28" spans="1:15" s="24" customFormat="1" ht="100.5" customHeight="1" x14ac:dyDescent="0.25">
      <c r="A28" s="425" t="s">
        <v>105</v>
      </c>
      <c r="B28" s="779"/>
      <c r="C28" s="738" t="s">
        <v>458</v>
      </c>
      <c r="D28" s="469" t="s">
        <v>457</v>
      </c>
      <c r="E28" s="469" t="s">
        <v>101</v>
      </c>
      <c r="F28" s="727">
        <v>0.4</v>
      </c>
      <c r="G28" s="517" t="e">
        <f>+#REF!</f>
        <v>#REF!</v>
      </c>
      <c r="H28" s="489">
        <v>0.48</v>
      </c>
      <c r="I28" s="725">
        <f t="shared" si="0"/>
        <v>1.2</v>
      </c>
      <c r="J28" s="729">
        <f t="shared" si="2"/>
        <v>1</v>
      </c>
      <c r="K28" s="480" t="s">
        <v>461</v>
      </c>
      <c r="L28" s="480" t="s">
        <v>646</v>
      </c>
      <c r="M28" s="425" t="s">
        <v>603</v>
      </c>
      <c r="N28" s="532">
        <v>0.48</v>
      </c>
      <c r="O28" s="529">
        <f t="shared" si="1"/>
        <v>0</v>
      </c>
    </row>
    <row r="29" spans="1:15" s="24" customFormat="1" ht="128.25" customHeight="1" x14ac:dyDescent="0.25">
      <c r="A29" s="425" t="s">
        <v>105</v>
      </c>
      <c r="B29" s="779"/>
      <c r="C29" s="738" t="s">
        <v>30</v>
      </c>
      <c r="D29" s="469" t="s">
        <v>620</v>
      </c>
      <c r="E29" s="469" t="s">
        <v>101</v>
      </c>
      <c r="F29" s="727">
        <v>0.4</v>
      </c>
      <c r="G29" s="517" t="e">
        <f>+#REF!</f>
        <v>#REF!</v>
      </c>
      <c r="H29" s="489">
        <v>0.7</v>
      </c>
      <c r="I29" s="725">
        <f t="shared" si="0"/>
        <v>1.7499999999999998</v>
      </c>
      <c r="J29" s="729">
        <f t="shared" si="2"/>
        <v>1</v>
      </c>
      <c r="K29" s="480" t="s">
        <v>740</v>
      </c>
      <c r="L29" s="480"/>
      <c r="M29" s="425" t="s">
        <v>599</v>
      </c>
      <c r="N29" s="532">
        <v>0.7</v>
      </c>
      <c r="O29" s="529">
        <f t="shared" si="1"/>
        <v>0</v>
      </c>
    </row>
    <row r="30" spans="1:15" s="24" customFormat="1" ht="94.5" x14ac:dyDescent="0.25">
      <c r="A30" s="425" t="s">
        <v>105</v>
      </c>
      <c r="B30" s="779"/>
      <c r="C30" s="738" t="s">
        <v>20</v>
      </c>
      <c r="D30" s="469" t="s">
        <v>621</v>
      </c>
      <c r="E30" s="469" t="s">
        <v>101</v>
      </c>
      <c r="F30" s="727">
        <v>0.4</v>
      </c>
      <c r="G30" s="517" t="e">
        <f>+#REF!</f>
        <v>#REF!</v>
      </c>
      <c r="H30" s="489">
        <v>0.68</v>
      </c>
      <c r="I30" s="725">
        <f t="shared" si="0"/>
        <v>1.7</v>
      </c>
      <c r="J30" s="729">
        <f t="shared" si="2"/>
        <v>1</v>
      </c>
      <c r="K30" s="480" t="s">
        <v>497</v>
      </c>
      <c r="L30" s="480"/>
      <c r="M30" s="425" t="s">
        <v>599</v>
      </c>
      <c r="N30" s="532"/>
      <c r="O30" s="529">
        <f t="shared" si="1"/>
        <v>-0.68</v>
      </c>
    </row>
    <row r="31" spans="1:15" s="24" customFormat="1" ht="110.25" customHeight="1" x14ac:dyDescent="0.25">
      <c r="A31" s="425" t="s">
        <v>105</v>
      </c>
      <c r="B31" s="780"/>
      <c r="C31" s="738" t="s">
        <v>468</v>
      </c>
      <c r="D31" s="469" t="s">
        <v>467</v>
      </c>
      <c r="E31" s="469" t="s">
        <v>101</v>
      </c>
      <c r="F31" s="727">
        <v>0.4</v>
      </c>
      <c r="G31" s="517" t="e">
        <f>+#REF!</f>
        <v>#REF!</v>
      </c>
      <c r="H31" s="497">
        <v>0.1739</v>
      </c>
      <c r="I31" s="725">
        <f t="shared" si="0"/>
        <v>0.43474999999999997</v>
      </c>
      <c r="J31" s="729">
        <f t="shared" si="2"/>
        <v>0.43474999999999997</v>
      </c>
      <c r="K31" s="480" t="s">
        <v>741</v>
      </c>
      <c r="L31" s="480" t="s">
        <v>648</v>
      </c>
      <c r="M31" s="425" t="s">
        <v>603</v>
      </c>
      <c r="N31" s="535">
        <v>0.1739</v>
      </c>
      <c r="O31" s="529">
        <f t="shared" si="1"/>
        <v>0</v>
      </c>
    </row>
    <row r="32" spans="1:15" s="24" customFormat="1" ht="125.25" customHeight="1" x14ac:dyDescent="0.25">
      <c r="A32" s="425" t="s">
        <v>98</v>
      </c>
      <c r="B32" s="738" t="s">
        <v>39</v>
      </c>
      <c r="C32" s="738" t="s">
        <v>40</v>
      </c>
      <c r="D32" s="469" t="s">
        <v>609</v>
      </c>
      <c r="E32" s="469" t="s">
        <v>101</v>
      </c>
      <c r="F32" s="727">
        <v>0.2</v>
      </c>
      <c r="G32" s="517" t="e">
        <f>+#REF!</f>
        <v>#REF!</v>
      </c>
      <c r="H32" s="489">
        <v>0</v>
      </c>
      <c r="I32" s="725">
        <f t="shared" si="0"/>
        <v>0</v>
      </c>
      <c r="J32" s="729">
        <f t="shared" si="2"/>
        <v>0</v>
      </c>
      <c r="K32" s="480" t="s">
        <v>743</v>
      </c>
      <c r="L32" s="480"/>
      <c r="M32" s="425" t="s">
        <v>598</v>
      </c>
      <c r="N32" s="532"/>
      <c r="O32" s="529">
        <f t="shared" si="1"/>
        <v>0</v>
      </c>
    </row>
    <row r="33" spans="1:15" s="24" customFormat="1" ht="117" customHeight="1" x14ac:dyDescent="0.25">
      <c r="A33" s="425" t="s">
        <v>105</v>
      </c>
      <c r="B33" s="738" t="s">
        <v>21</v>
      </c>
      <c r="C33" s="738" t="s">
        <v>83</v>
      </c>
      <c r="D33" s="469" t="s">
        <v>622</v>
      </c>
      <c r="E33" s="469" t="s">
        <v>101</v>
      </c>
      <c r="F33" s="727">
        <v>1</v>
      </c>
      <c r="G33" s="517" t="e">
        <f>+#REF!</f>
        <v>#REF!</v>
      </c>
      <c r="H33" s="489">
        <v>0.89</v>
      </c>
      <c r="I33" s="725">
        <f t="shared" si="0"/>
        <v>0.89</v>
      </c>
      <c r="J33" s="729">
        <f t="shared" si="2"/>
        <v>0.89</v>
      </c>
      <c r="K33" s="480" t="s">
        <v>745</v>
      </c>
      <c r="L33" s="480" t="s">
        <v>649</v>
      </c>
      <c r="M33" s="425" t="s">
        <v>603</v>
      </c>
      <c r="N33" s="532">
        <v>0.89</v>
      </c>
      <c r="O33" s="529">
        <f t="shared" si="1"/>
        <v>0</v>
      </c>
    </row>
    <row r="34" spans="1:15" s="24" customFormat="1" ht="97.5" customHeight="1" x14ac:dyDescent="0.25">
      <c r="A34" s="425" t="s">
        <v>109</v>
      </c>
      <c r="B34" s="777" t="s">
        <v>29</v>
      </c>
      <c r="C34" s="738" t="s">
        <v>64</v>
      </c>
      <c r="D34" s="469" t="s">
        <v>498</v>
      </c>
      <c r="E34" s="469" t="s">
        <v>101</v>
      </c>
      <c r="F34" s="727">
        <v>1</v>
      </c>
      <c r="G34" s="517" t="e">
        <f>+#REF!</f>
        <v>#REF!</v>
      </c>
      <c r="H34" s="489">
        <v>0.74</v>
      </c>
      <c r="I34" s="725">
        <f t="shared" si="0"/>
        <v>0.74</v>
      </c>
      <c r="J34" s="729">
        <f t="shared" si="2"/>
        <v>0.74</v>
      </c>
      <c r="K34" s="480" t="s">
        <v>500</v>
      </c>
      <c r="L34" s="480" t="s">
        <v>650</v>
      </c>
      <c r="M34" s="425" t="s">
        <v>604</v>
      </c>
      <c r="N34" s="532">
        <v>0.74</v>
      </c>
      <c r="O34" s="529">
        <f t="shared" si="1"/>
        <v>0</v>
      </c>
    </row>
    <row r="35" spans="1:15" s="24" customFormat="1" ht="103.5" customHeight="1" x14ac:dyDescent="0.25">
      <c r="A35" s="425" t="s">
        <v>109</v>
      </c>
      <c r="B35" s="777"/>
      <c r="C35" s="738" t="s">
        <v>65</v>
      </c>
      <c r="D35" s="469" t="s">
        <v>623</v>
      </c>
      <c r="E35" s="469" t="s">
        <v>101</v>
      </c>
      <c r="F35" s="727">
        <v>1</v>
      </c>
      <c r="G35" s="549" t="e">
        <f>+#REF!</f>
        <v>#REF!</v>
      </c>
      <c r="H35" s="489">
        <v>1.1000000000000001</v>
      </c>
      <c r="I35" s="725">
        <f t="shared" si="0"/>
        <v>1.1000000000000001</v>
      </c>
      <c r="J35" s="729">
        <f t="shared" si="2"/>
        <v>1</v>
      </c>
      <c r="K35" s="480" t="s">
        <v>747</v>
      </c>
      <c r="L35" s="480" t="s">
        <v>651</v>
      </c>
      <c r="M35" s="425" t="s">
        <v>604</v>
      </c>
      <c r="N35" s="532">
        <v>1.1000000000000001</v>
      </c>
      <c r="O35" s="529">
        <f t="shared" si="1"/>
        <v>0</v>
      </c>
    </row>
    <row r="36" spans="1:15" s="24" customFormat="1" ht="118.5" customHeight="1" x14ac:dyDescent="0.25">
      <c r="A36" s="425" t="s">
        <v>109</v>
      </c>
      <c r="B36" s="777"/>
      <c r="C36" s="738" t="s">
        <v>32</v>
      </c>
      <c r="D36" s="469" t="s">
        <v>624</v>
      </c>
      <c r="E36" s="469" t="s">
        <v>101</v>
      </c>
      <c r="F36" s="727">
        <v>1</v>
      </c>
      <c r="G36" s="550" t="e">
        <f>+#REF!</f>
        <v>#REF!</v>
      </c>
      <c r="H36" s="489">
        <v>1.01</v>
      </c>
      <c r="I36" s="725">
        <f t="shared" si="0"/>
        <v>1.01</v>
      </c>
      <c r="J36" s="729">
        <f t="shared" si="2"/>
        <v>1</v>
      </c>
      <c r="K36" s="480" t="s">
        <v>749</v>
      </c>
      <c r="L36" s="480" t="s">
        <v>652</v>
      </c>
      <c r="M36" s="425" t="s">
        <v>604</v>
      </c>
      <c r="N36" s="532">
        <v>1.01</v>
      </c>
      <c r="O36" s="529">
        <f t="shared" si="1"/>
        <v>0</v>
      </c>
    </row>
    <row r="37" spans="1:15" s="24" customFormat="1" ht="103.5" customHeight="1" x14ac:dyDescent="0.25">
      <c r="A37" s="425" t="s">
        <v>110</v>
      </c>
      <c r="B37" s="738" t="s">
        <v>22</v>
      </c>
      <c r="C37" s="738" t="s">
        <v>23</v>
      </c>
      <c r="D37" s="469" t="s">
        <v>625</v>
      </c>
      <c r="E37" s="469" t="s">
        <v>101</v>
      </c>
      <c r="F37" s="727">
        <v>1</v>
      </c>
      <c r="G37" s="551" t="e">
        <f>+#REF!</f>
        <v>#REF!</v>
      </c>
      <c r="H37" s="498">
        <v>0.94779999999999998</v>
      </c>
      <c r="I37" s="725">
        <f t="shared" si="0"/>
        <v>0.94779999999999998</v>
      </c>
      <c r="J37" s="729">
        <f t="shared" si="2"/>
        <v>0.94779999999999998</v>
      </c>
      <c r="K37" s="480" t="s">
        <v>511</v>
      </c>
      <c r="L37" s="480" t="s">
        <v>653</v>
      </c>
      <c r="M37" s="425" t="s">
        <v>601</v>
      </c>
      <c r="N37" s="552">
        <v>0.94779999999999998</v>
      </c>
      <c r="O37" s="529">
        <f t="shared" si="1"/>
        <v>0</v>
      </c>
    </row>
    <row r="38" spans="1:15" s="24" customFormat="1" ht="138.75" customHeight="1" x14ac:dyDescent="0.25">
      <c r="A38" s="425" t="s">
        <v>111</v>
      </c>
      <c r="B38" s="778" t="s">
        <v>24</v>
      </c>
      <c r="C38" s="738" t="s">
        <v>41</v>
      </c>
      <c r="D38" s="469" t="s">
        <v>626</v>
      </c>
      <c r="E38" s="469" t="s">
        <v>101</v>
      </c>
      <c r="F38" s="727">
        <v>0.3</v>
      </c>
      <c r="G38" s="517" t="e">
        <f>+#REF!</f>
        <v>#REF!</v>
      </c>
      <c r="H38" s="489">
        <v>0.26</v>
      </c>
      <c r="I38" s="725">
        <f t="shared" si="0"/>
        <v>0.8666666666666667</v>
      </c>
      <c r="J38" s="729">
        <f t="shared" si="2"/>
        <v>0.8666666666666667</v>
      </c>
      <c r="K38" s="480" t="s">
        <v>503</v>
      </c>
      <c r="L38" s="480" t="s">
        <v>654</v>
      </c>
      <c r="M38" s="425" t="s">
        <v>601</v>
      </c>
      <c r="N38" s="532"/>
      <c r="O38" s="529">
        <f t="shared" si="1"/>
        <v>-0.26</v>
      </c>
    </row>
    <row r="39" spans="1:15" s="24" customFormat="1" ht="62.25" customHeight="1" x14ac:dyDescent="0.25">
      <c r="A39" s="425" t="s">
        <v>111</v>
      </c>
      <c r="B39" s="779"/>
      <c r="C39" s="738" t="s">
        <v>26</v>
      </c>
      <c r="D39" s="469" t="s">
        <v>628</v>
      </c>
      <c r="E39" s="469" t="s">
        <v>101</v>
      </c>
      <c r="F39" s="728">
        <v>14</v>
      </c>
      <c r="G39" s="521">
        <v>21</v>
      </c>
      <c r="H39" s="496">
        <v>14</v>
      </c>
      <c r="I39" s="725">
        <f t="shared" si="0"/>
        <v>1</v>
      </c>
      <c r="J39" s="729">
        <f t="shared" si="2"/>
        <v>1</v>
      </c>
      <c r="K39" s="480" t="s">
        <v>502</v>
      </c>
      <c r="L39" s="484" t="s">
        <v>758</v>
      </c>
      <c r="M39" s="425" t="s">
        <v>601</v>
      </c>
      <c r="N39" s="530"/>
      <c r="O39" s="531">
        <f t="shared" si="1"/>
        <v>-14</v>
      </c>
    </row>
    <row r="40" spans="1:15" s="24" customFormat="1" ht="75" customHeight="1" x14ac:dyDescent="0.25">
      <c r="A40" s="425" t="s">
        <v>111</v>
      </c>
      <c r="B40" s="780"/>
      <c r="C40" s="738" t="s">
        <v>25</v>
      </c>
      <c r="D40" s="469" t="s">
        <v>501</v>
      </c>
      <c r="E40" s="469" t="s">
        <v>101</v>
      </c>
      <c r="F40" s="727">
        <v>0.5</v>
      </c>
      <c r="G40" s="517" t="e">
        <f>+#REF!</f>
        <v>#REF!</v>
      </c>
      <c r="H40" s="500">
        <v>1</v>
      </c>
      <c r="I40" s="725">
        <f t="shared" si="0"/>
        <v>2</v>
      </c>
      <c r="J40" s="729">
        <f t="shared" si="2"/>
        <v>1</v>
      </c>
      <c r="K40" s="480" t="s">
        <v>504</v>
      </c>
      <c r="L40" s="494" t="s">
        <v>656</v>
      </c>
      <c r="M40" s="425" t="s">
        <v>601</v>
      </c>
      <c r="N40" s="554"/>
      <c r="O40" s="529">
        <f t="shared" si="1"/>
        <v>-1</v>
      </c>
    </row>
    <row r="41" spans="1:15" s="24" customFormat="1" ht="97.5" customHeight="1" x14ac:dyDescent="0.25">
      <c r="A41" s="425" t="s">
        <v>103</v>
      </c>
      <c r="B41" s="738" t="s">
        <v>24</v>
      </c>
      <c r="C41" s="738" t="s">
        <v>66</v>
      </c>
      <c r="D41" s="469" t="s">
        <v>627</v>
      </c>
      <c r="E41" s="469" t="s">
        <v>101</v>
      </c>
      <c r="F41" s="728">
        <v>16</v>
      </c>
      <c r="G41" s="519" t="e">
        <f>+#REF!</f>
        <v>#REF!</v>
      </c>
      <c r="H41" s="496">
        <v>26</v>
      </c>
      <c r="I41" s="725">
        <f t="shared" si="0"/>
        <v>1.625</v>
      </c>
      <c r="J41" s="729">
        <f t="shared" si="2"/>
        <v>1</v>
      </c>
      <c r="K41" s="480" t="s">
        <v>506</v>
      </c>
      <c r="L41" s="487" t="s">
        <v>657</v>
      </c>
      <c r="M41" s="425" t="s">
        <v>599</v>
      </c>
      <c r="N41" s="530">
        <v>26</v>
      </c>
      <c r="O41" s="529">
        <f t="shared" si="1"/>
        <v>0</v>
      </c>
    </row>
    <row r="42" spans="1:15" s="24" customFormat="1" ht="84" customHeight="1" x14ac:dyDescent="0.25">
      <c r="A42" s="425" t="s">
        <v>103</v>
      </c>
      <c r="B42" s="738" t="s">
        <v>42</v>
      </c>
      <c r="C42" s="738" t="s">
        <v>43</v>
      </c>
      <c r="D42" s="469" t="s">
        <v>629</v>
      </c>
      <c r="E42" s="469" t="s">
        <v>101</v>
      </c>
      <c r="F42" s="727">
        <v>0.1</v>
      </c>
      <c r="G42" s="517" t="e">
        <f>+#REF!</f>
        <v>#REF!</v>
      </c>
      <c r="H42" s="497">
        <v>7.2999999999999995E-2</v>
      </c>
      <c r="I42" s="725">
        <f t="shared" si="0"/>
        <v>0.72999999999999987</v>
      </c>
      <c r="J42" s="729">
        <f t="shared" si="2"/>
        <v>0.72999999999999987</v>
      </c>
      <c r="K42" s="480" t="s">
        <v>505</v>
      </c>
      <c r="L42" s="480" t="s">
        <v>658</v>
      </c>
      <c r="M42" s="425" t="s">
        <v>600</v>
      </c>
      <c r="N42" s="535">
        <v>7.2999999999999995E-2</v>
      </c>
      <c r="O42" s="529">
        <f t="shared" si="1"/>
        <v>0</v>
      </c>
    </row>
    <row r="43" spans="1:15" s="2" customFormat="1" ht="57" customHeight="1" x14ac:dyDescent="0.25">
      <c r="A43" s="393" t="s">
        <v>115</v>
      </c>
      <c r="B43" s="424" t="s">
        <v>826</v>
      </c>
      <c r="C43" s="424" t="s">
        <v>124</v>
      </c>
      <c r="D43" s="424" t="s">
        <v>124</v>
      </c>
      <c r="E43" s="469" t="s">
        <v>101</v>
      </c>
      <c r="F43" s="727">
        <v>1</v>
      </c>
      <c r="G43" s="522"/>
      <c r="H43" s="489">
        <v>0.97</v>
      </c>
      <c r="I43" s="725">
        <f t="shared" si="0"/>
        <v>0.97</v>
      </c>
      <c r="J43" s="729">
        <f t="shared" si="2"/>
        <v>0.97</v>
      </c>
      <c r="K43" s="495"/>
      <c r="L43" s="495"/>
      <c r="M43" s="393" t="s">
        <v>604</v>
      </c>
      <c r="N43" s="532">
        <v>0.97</v>
      </c>
      <c r="O43" s="529">
        <f t="shared" si="1"/>
        <v>0</v>
      </c>
    </row>
    <row r="44" spans="1:15" s="2" customFormat="1" ht="42" customHeight="1" x14ac:dyDescent="0.25">
      <c r="A44" s="393" t="s">
        <v>121</v>
      </c>
      <c r="B44" s="424" t="s">
        <v>826</v>
      </c>
      <c r="C44" s="424" t="s">
        <v>122</v>
      </c>
      <c r="D44" s="424" t="s">
        <v>122</v>
      </c>
      <c r="E44" s="469" t="s">
        <v>101</v>
      </c>
      <c r="F44" s="727">
        <v>1</v>
      </c>
      <c r="G44" s="522"/>
      <c r="H44" s="489">
        <v>0.92</v>
      </c>
      <c r="I44" s="725">
        <f t="shared" si="0"/>
        <v>0.92</v>
      </c>
      <c r="J44" s="729">
        <f t="shared" si="2"/>
        <v>0.92</v>
      </c>
      <c r="K44" s="495"/>
      <c r="L44" s="495"/>
      <c r="M44" s="393" t="s">
        <v>604</v>
      </c>
      <c r="N44" s="532">
        <v>0.92</v>
      </c>
      <c r="O44" s="529">
        <f t="shared" si="1"/>
        <v>0</v>
      </c>
    </row>
    <row r="45" spans="1:15" s="2" customFormat="1" ht="42" customHeight="1" x14ac:dyDescent="0.25">
      <c r="A45" s="393" t="s">
        <v>121</v>
      </c>
      <c r="B45" s="424" t="s">
        <v>826</v>
      </c>
      <c r="C45" s="424" t="s">
        <v>123</v>
      </c>
      <c r="D45" s="424" t="s">
        <v>123</v>
      </c>
      <c r="E45" s="469" t="s">
        <v>101</v>
      </c>
      <c r="F45" s="727">
        <v>1</v>
      </c>
      <c r="G45" s="522"/>
      <c r="H45" s="489">
        <v>0.97</v>
      </c>
      <c r="I45" s="725">
        <f t="shared" si="0"/>
        <v>0.97</v>
      </c>
      <c r="J45" s="729">
        <f t="shared" si="2"/>
        <v>0.97</v>
      </c>
      <c r="K45" s="495"/>
      <c r="L45" s="495"/>
      <c r="M45" s="393" t="s">
        <v>604</v>
      </c>
      <c r="N45" s="532">
        <v>0.97</v>
      </c>
      <c r="O45" s="529">
        <f t="shared" si="1"/>
        <v>0</v>
      </c>
    </row>
    <row r="46" spans="1:15" s="2" customFormat="1" ht="42" customHeight="1" x14ac:dyDescent="0.25">
      <c r="A46" s="393" t="s">
        <v>126</v>
      </c>
      <c r="B46" s="424" t="s">
        <v>826</v>
      </c>
      <c r="C46" s="424" t="s">
        <v>125</v>
      </c>
      <c r="D46" s="424" t="s">
        <v>125</v>
      </c>
      <c r="E46" s="469" t="s">
        <v>101</v>
      </c>
      <c r="F46" s="727">
        <v>1</v>
      </c>
      <c r="G46" s="522"/>
      <c r="H46" s="489">
        <v>1</v>
      </c>
      <c r="I46" s="725">
        <f t="shared" si="0"/>
        <v>1</v>
      </c>
      <c r="J46" s="729">
        <f t="shared" si="2"/>
        <v>1</v>
      </c>
      <c r="K46" s="495"/>
      <c r="L46" s="495"/>
      <c r="M46" s="393" t="s">
        <v>604</v>
      </c>
      <c r="N46" s="532">
        <v>1</v>
      </c>
      <c r="O46" s="529">
        <f t="shared" si="1"/>
        <v>0</v>
      </c>
    </row>
    <row r="47" spans="1:15" s="2" customFormat="1" ht="60.75" customHeight="1" x14ac:dyDescent="0.25">
      <c r="A47" s="393" t="s">
        <v>128</v>
      </c>
      <c r="B47" s="424" t="s">
        <v>827</v>
      </c>
      <c r="C47" s="424" t="s">
        <v>127</v>
      </c>
      <c r="D47" s="424" t="s">
        <v>127</v>
      </c>
      <c r="E47" s="469" t="s">
        <v>106</v>
      </c>
      <c r="F47" s="727">
        <v>1</v>
      </c>
      <c r="G47" s="517"/>
      <c r="H47" s="489">
        <v>0.81</v>
      </c>
      <c r="I47" s="725">
        <v>0.81</v>
      </c>
      <c r="J47" s="729">
        <v>0.81</v>
      </c>
      <c r="K47" s="495"/>
      <c r="L47" s="495" t="s">
        <v>659</v>
      </c>
      <c r="M47" s="393" t="s">
        <v>604</v>
      </c>
      <c r="N47" s="532">
        <v>0.88</v>
      </c>
      <c r="O47" s="529">
        <f t="shared" si="1"/>
        <v>6.9999999999999951E-2</v>
      </c>
    </row>
    <row r="48" spans="1:15" s="2" customFormat="1" ht="69" customHeight="1" x14ac:dyDescent="0.25">
      <c r="A48" s="449" t="s">
        <v>105</v>
      </c>
      <c r="B48" s="448" t="s">
        <v>827</v>
      </c>
      <c r="C48" s="448" t="s">
        <v>630</v>
      </c>
      <c r="D48" s="448" t="s">
        <v>630</v>
      </c>
      <c r="E48" s="424" t="s">
        <v>101</v>
      </c>
      <c r="F48" s="727">
        <v>0.2</v>
      </c>
      <c r="G48" s="522"/>
      <c r="H48" s="489">
        <v>0.33</v>
      </c>
      <c r="I48" s="725">
        <f>+IF(ISERROR(H48/F48),"",(H48/F48))</f>
        <v>1.65</v>
      </c>
      <c r="J48" s="729">
        <v>0.33</v>
      </c>
      <c r="K48" s="495"/>
      <c r="L48" s="495" t="s">
        <v>660</v>
      </c>
      <c r="M48" s="393" t="s">
        <v>604</v>
      </c>
      <c r="N48" s="532">
        <v>0.33</v>
      </c>
      <c r="O48" s="529">
        <f t="shared" si="1"/>
        <v>0</v>
      </c>
    </row>
    <row r="49" spans="1:15" s="2" customFormat="1" ht="42" customHeight="1" x14ac:dyDescent="0.25">
      <c r="A49" s="449" t="s">
        <v>126</v>
      </c>
      <c r="B49" s="448" t="s">
        <v>827</v>
      </c>
      <c r="C49" s="448" t="s">
        <v>631</v>
      </c>
      <c r="D49" s="448" t="s">
        <v>631</v>
      </c>
      <c r="E49" s="424" t="s">
        <v>101</v>
      </c>
      <c r="F49" s="727">
        <v>1</v>
      </c>
      <c r="G49" s="522"/>
      <c r="H49" s="489">
        <v>0.87</v>
      </c>
      <c r="I49" s="725">
        <f>+IF(ISERROR(H49/F49),"",(H49/F49))</f>
        <v>0.87</v>
      </c>
      <c r="J49" s="729">
        <f t="shared" si="2"/>
        <v>0.87</v>
      </c>
      <c r="K49" s="495"/>
      <c r="L49" s="495" t="s">
        <v>661</v>
      </c>
      <c r="M49" s="393" t="s">
        <v>604</v>
      </c>
      <c r="N49" s="534">
        <v>0.87</v>
      </c>
      <c r="O49" s="529">
        <f t="shared" si="1"/>
        <v>0</v>
      </c>
    </row>
    <row r="50" spans="1:15" s="2" customFormat="1" ht="42" customHeight="1" x14ac:dyDescent="0.25">
      <c r="B50" s="13"/>
      <c r="C50" s="11"/>
      <c r="D50" s="11"/>
      <c r="E50" s="11"/>
      <c r="F50" s="512"/>
      <c r="G50" s="523"/>
      <c r="H50" s="505"/>
      <c r="I50" s="523"/>
      <c r="J50" s="505"/>
    </row>
  </sheetData>
  <autoFilter ref="A3:N50"/>
  <mergeCells count="17">
    <mergeCell ref="K2:K3"/>
    <mergeCell ref="M2:M3"/>
    <mergeCell ref="A2:A3"/>
    <mergeCell ref="B2:B3"/>
    <mergeCell ref="C2:C3"/>
    <mergeCell ref="D2:D3"/>
    <mergeCell ref="E2:E3"/>
    <mergeCell ref="B24:B26"/>
    <mergeCell ref="B34:B36"/>
    <mergeCell ref="B38:B40"/>
    <mergeCell ref="B27:B31"/>
    <mergeCell ref="F2:J2"/>
    <mergeCell ref="B4:B6"/>
    <mergeCell ref="B7:B8"/>
    <mergeCell ref="B11:B12"/>
    <mergeCell ref="B13:B14"/>
    <mergeCell ref="B15:B18"/>
  </mergeCells>
  <conditionalFormatting sqref="I5:I49">
    <cfRule type="cellIs" dxfId="86" priority="10" operator="greaterThanOrEqual">
      <formula>0.8</formula>
    </cfRule>
    <cfRule type="cellIs" dxfId="85" priority="11" operator="between">
      <formula>0.79</formula>
      <formula>0.66</formula>
    </cfRule>
    <cfRule type="cellIs" dxfId="84" priority="12" operator="lessThanOrEqual">
      <formula>0.65</formula>
    </cfRule>
  </conditionalFormatting>
  <conditionalFormatting sqref="I5:I49">
    <cfRule type="cellIs" dxfId="83" priority="9" operator="greaterThan">
      <formula>1</formula>
    </cfRule>
  </conditionalFormatting>
  <conditionalFormatting sqref="G38:G42 G4:G34">
    <cfRule type="cellIs" dxfId="82" priority="5" operator="greaterThan">
      <formula>1</formula>
    </cfRule>
  </conditionalFormatting>
  <conditionalFormatting sqref="G38:G42 G4:G34">
    <cfRule type="cellIs" dxfId="81" priority="6" operator="greaterThanOrEqual">
      <formula>0.8</formula>
    </cfRule>
  </conditionalFormatting>
  <conditionalFormatting sqref="G38:G42 G4:G34">
    <cfRule type="cellIs" dxfId="80" priority="7" operator="between">
      <formula>0.79</formula>
      <formula>0.66</formula>
    </cfRule>
  </conditionalFormatting>
  <conditionalFormatting sqref="G38:G42 G4:G34">
    <cfRule type="cellIs" dxfId="79" priority="8" operator="lessThanOrEqual">
      <formula>0.65</formula>
    </cfRule>
  </conditionalFormatting>
  <pageMargins left="0.70866141732283472" right="0.70866141732283472" top="0.74803149606299213" bottom="0.74803149606299213" header="0.31496062992125984" footer="0.31496062992125984"/>
  <pageSetup paperSize="9" scale="13" orientation="portrait" r:id="rId1"/>
  <rowBreaks count="2" manualBreakCount="2">
    <brk id="8" max="16383" man="1"/>
    <brk id="25" max="16383"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6"/>
  <sheetViews>
    <sheetView zoomScale="150" zoomScaleNormal="150" workbookViewId="0">
      <selection sqref="A1:F1"/>
    </sheetView>
  </sheetViews>
  <sheetFormatPr baseColWidth="10" defaultColWidth="11.5703125" defaultRowHeight="15" x14ac:dyDescent="0.25"/>
  <cols>
    <col min="1" max="2" width="16.7109375" style="325" customWidth="1"/>
    <col min="3" max="3" width="22.5703125" style="325" customWidth="1"/>
    <col min="4" max="4" width="16.7109375" style="325" customWidth="1"/>
    <col min="5" max="16384" width="11.5703125" style="325"/>
  </cols>
  <sheetData>
    <row r="1" spans="1:4" ht="19.5" thickBot="1" x14ac:dyDescent="0.3">
      <c r="A1" s="996" t="s">
        <v>550</v>
      </c>
      <c r="B1" s="997"/>
      <c r="C1" s="997"/>
      <c r="D1" s="998"/>
    </row>
    <row r="2" spans="1:4" ht="19.5" thickBot="1" x14ac:dyDescent="0.3">
      <c r="A2" s="326" t="s">
        <v>551</v>
      </c>
      <c r="B2" s="327" t="s">
        <v>552</v>
      </c>
      <c r="C2" s="328" t="s">
        <v>553</v>
      </c>
      <c r="D2" s="329" t="s">
        <v>69</v>
      </c>
    </row>
    <row r="3" spans="1:4" ht="19.5" thickBot="1" x14ac:dyDescent="0.3">
      <c r="A3" s="330" t="s">
        <v>554</v>
      </c>
      <c r="B3" s="330" t="s">
        <v>555</v>
      </c>
      <c r="C3" s="330" t="s">
        <v>556</v>
      </c>
      <c r="D3" s="330" t="s">
        <v>557</v>
      </c>
    </row>
    <row r="4" spans="1:4" ht="19.5" thickBot="1" x14ac:dyDescent="0.3">
      <c r="A4" s="330" t="s">
        <v>558</v>
      </c>
      <c r="B4" s="330" t="s">
        <v>559</v>
      </c>
      <c r="C4" s="330" t="s">
        <v>560</v>
      </c>
      <c r="D4" s="330" t="s">
        <v>561</v>
      </c>
    </row>
    <row r="5" spans="1:4" ht="19.5" thickBot="1" x14ac:dyDescent="0.3">
      <c r="A5" s="330" t="s">
        <v>562</v>
      </c>
      <c r="B5" s="330" t="s">
        <v>563</v>
      </c>
      <c r="C5" s="330" t="s">
        <v>564</v>
      </c>
      <c r="D5" s="330" t="s">
        <v>565</v>
      </c>
    </row>
    <row r="6" spans="1:4" ht="19.5" thickBot="1" x14ac:dyDescent="0.3">
      <c r="A6" s="331" t="s">
        <v>566</v>
      </c>
      <c r="B6" s="331" t="s">
        <v>296</v>
      </c>
      <c r="C6" s="331" t="s">
        <v>291</v>
      </c>
      <c r="D6" s="331" t="s">
        <v>286</v>
      </c>
    </row>
  </sheetData>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FFC000"/>
  </sheetPr>
  <dimension ref="A1:BH1090"/>
  <sheetViews>
    <sheetView tabSelected="1" view="pageBreakPreview" topLeftCell="A7" zoomScale="55" zoomScaleNormal="50" zoomScaleSheetLayoutView="55" workbookViewId="0">
      <pane xSplit="5" ySplit="2" topLeftCell="AY9" activePane="bottomRight" state="frozen"/>
      <selection activeCell="A7" sqref="A7"/>
      <selection pane="topRight" activeCell="F7" sqref="F7"/>
      <selection pane="bottomLeft" activeCell="A9" sqref="A9"/>
      <selection pane="bottomRight" activeCell="BC9" sqref="BC9"/>
    </sheetView>
  </sheetViews>
  <sheetFormatPr baseColWidth="10" defaultColWidth="11.42578125" defaultRowHeight="15.75" outlineLevelCol="1" x14ac:dyDescent="0.25"/>
  <cols>
    <col min="1" max="1" width="19.7109375" style="1" customWidth="1" outlineLevel="1"/>
    <col min="2" max="2" width="24.5703125" style="1" customWidth="1" outlineLevel="1"/>
    <col min="3" max="3" width="22.28515625" style="10" customWidth="1" outlineLevel="1"/>
    <col min="4" max="4" width="43" style="10" customWidth="1"/>
    <col min="5" max="5" width="38.7109375" style="10" customWidth="1" outlineLevel="1"/>
    <col min="6" max="6" width="17.7109375" style="10" customWidth="1" outlineLevel="1"/>
    <col min="7" max="7" width="22.28515625" style="10" customWidth="1"/>
    <col min="8" max="8" width="28.140625" style="10" customWidth="1"/>
    <col min="9" max="14" width="9.42578125" style="1" hidden="1" customWidth="1" outlineLevel="1"/>
    <col min="15" max="15" width="9" style="1" hidden="1" customWidth="1" outlineLevel="1"/>
    <col min="16" max="16" width="9.140625" style="1" customWidth="1" collapsed="1"/>
    <col min="17" max="22" width="9.28515625" style="1" hidden="1" customWidth="1" outlineLevel="1"/>
    <col min="23" max="23" width="9.28515625" style="1" hidden="1" customWidth="1" outlineLevel="1" collapsed="1"/>
    <col min="24" max="24" width="9.28515625" style="1" customWidth="1" collapsed="1"/>
    <col min="25" max="30" width="9.28515625" style="1" hidden="1" customWidth="1" outlineLevel="1"/>
    <col min="31" max="31" width="9.28515625" style="1" hidden="1" customWidth="1" outlineLevel="1" collapsed="1"/>
    <col min="32" max="32" width="10.42578125" style="1" customWidth="1" collapsed="1"/>
    <col min="33" max="38" width="9.28515625" style="1" hidden="1" customWidth="1" outlineLevel="1"/>
    <col min="39" max="39" width="10.85546875" style="1" hidden="1" customWidth="1" outlineLevel="1" collapsed="1"/>
    <col min="40" max="40" width="11.42578125" style="1" customWidth="1" collapsed="1"/>
    <col min="41" max="47" width="11.42578125" style="1" hidden="1" customWidth="1" outlineLevel="1"/>
    <col min="48" max="48" width="11.42578125" style="1" hidden="1" customWidth="1" collapsed="1"/>
    <col min="49" max="49" width="17.85546875" style="512" customWidth="1"/>
    <col min="50" max="50" width="26.7109375" style="526" customWidth="1"/>
    <col min="51" max="51" width="26.7109375" style="508" customWidth="1"/>
    <col min="52" max="52" width="22.85546875" style="527" customWidth="1"/>
    <col min="53" max="53" width="25" style="509" hidden="1" customWidth="1"/>
    <col min="54" max="54" width="85.140625" style="10" hidden="1" customWidth="1"/>
    <col min="55" max="55" width="89.5703125" style="10" customWidth="1"/>
    <col min="56" max="57" width="42.7109375" style="1" hidden="1" customWidth="1"/>
    <col min="58" max="59" width="24.42578125" style="1" hidden="1" customWidth="1"/>
    <col min="60" max="60" width="27.85546875" style="1" hidden="1" customWidth="1"/>
    <col min="61" max="61" width="27.85546875" style="1" customWidth="1"/>
    <col min="62" max="16384" width="11.42578125" style="1"/>
  </cols>
  <sheetData>
    <row r="1" spans="1:60" s="445" customFormat="1" ht="154.5" customHeight="1" x14ac:dyDescent="0.25">
      <c r="A1" s="794" t="s">
        <v>705</v>
      </c>
      <c r="B1" s="794"/>
      <c r="C1" s="794"/>
      <c r="D1" s="794"/>
      <c r="E1" s="794"/>
      <c r="F1" s="794"/>
      <c r="G1" s="794"/>
      <c r="H1" s="795"/>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794"/>
      <c r="AN1" s="794"/>
      <c r="AO1" s="794"/>
      <c r="AP1" s="794"/>
      <c r="AQ1" s="794"/>
      <c r="AR1" s="794"/>
      <c r="AS1" s="794"/>
      <c r="AT1" s="794"/>
      <c r="AU1" s="794"/>
      <c r="AV1" s="794"/>
      <c r="AW1" s="794"/>
      <c r="AX1" s="794"/>
      <c r="AY1" s="794"/>
      <c r="AZ1" s="794"/>
      <c r="BA1" s="794"/>
      <c r="BB1" s="794"/>
      <c r="BC1" s="450"/>
      <c r="BF1" s="784" t="s">
        <v>597</v>
      </c>
    </row>
    <row r="2" spans="1:60" s="445" customFormat="1" ht="37.5" customHeight="1" x14ac:dyDescent="0.25">
      <c r="A2" s="451" t="s">
        <v>100</v>
      </c>
      <c r="B2" s="451" t="s">
        <v>100</v>
      </c>
      <c r="D2" s="451" t="s">
        <v>335</v>
      </c>
      <c r="E2" s="451"/>
      <c r="H2" s="446"/>
      <c r="AW2" s="510"/>
      <c r="AX2" s="514"/>
      <c r="AY2" s="501"/>
      <c r="AZ2" s="514"/>
      <c r="BA2" s="501"/>
      <c r="BF2" s="784"/>
    </row>
    <row r="3" spans="1:60" s="445" customFormat="1" ht="37.5" customHeight="1" x14ac:dyDescent="0.25">
      <c r="H3" s="446"/>
      <c r="AW3" s="510"/>
      <c r="AX3" s="514"/>
      <c r="AY3" s="501"/>
      <c r="AZ3" s="514"/>
      <c r="BA3" s="501"/>
    </row>
    <row r="4" spans="1:60" s="445" customFormat="1" ht="69.75" customHeight="1" x14ac:dyDescent="0.25">
      <c r="A4" s="451"/>
      <c r="B4" s="451"/>
      <c r="H4" s="446"/>
      <c r="P4" s="452"/>
      <c r="Q4" s="453"/>
      <c r="R4" s="453"/>
      <c r="AW4" s="510"/>
      <c r="AX4" s="514"/>
      <c r="AY4" s="501"/>
      <c r="AZ4" s="514"/>
      <c r="BA4" s="501"/>
    </row>
    <row r="5" spans="1:60" s="445" customFormat="1" ht="37.9" customHeight="1" x14ac:dyDescent="0.25">
      <c r="A5" s="799" t="s">
        <v>71</v>
      </c>
      <c r="B5" s="799"/>
      <c r="C5" s="799"/>
      <c r="D5" s="799"/>
      <c r="E5" s="799"/>
      <c r="F5" s="799"/>
      <c r="G5" s="799"/>
      <c r="H5" s="800"/>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c r="AL5" s="799"/>
      <c r="AM5" s="799"/>
      <c r="AN5" s="799"/>
      <c r="AO5" s="799"/>
      <c r="AP5" s="799"/>
      <c r="AQ5" s="799"/>
      <c r="AR5" s="799"/>
      <c r="AS5" s="799"/>
      <c r="AT5" s="799"/>
      <c r="AU5" s="799"/>
      <c r="AV5" s="799"/>
      <c r="AW5" s="799"/>
      <c r="AX5" s="799"/>
      <c r="AY5" s="799"/>
      <c r="AZ5" s="799"/>
      <c r="BA5" s="799"/>
      <c r="BB5" s="799"/>
      <c r="BC5" s="454"/>
    </row>
    <row r="6" spans="1:60" ht="30" customHeight="1" x14ac:dyDescent="0.2">
      <c r="A6" s="787" t="s">
        <v>580</v>
      </c>
      <c r="B6" s="787" t="s">
        <v>73</v>
      </c>
      <c r="C6" s="787" t="s">
        <v>0</v>
      </c>
      <c r="D6" s="788" t="s">
        <v>33</v>
      </c>
      <c r="E6" s="789" t="s">
        <v>449</v>
      </c>
      <c r="F6" s="791" t="s">
        <v>97</v>
      </c>
      <c r="G6" s="791" t="s">
        <v>208</v>
      </c>
      <c r="H6" s="791" t="s">
        <v>132</v>
      </c>
      <c r="I6" s="801">
        <v>2010</v>
      </c>
      <c r="J6" s="802"/>
      <c r="K6" s="802"/>
      <c r="L6" s="802"/>
      <c r="M6" s="802"/>
      <c r="N6" s="802"/>
      <c r="O6" s="802"/>
      <c r="P6" s="803"/>
      <c r="Q6" s="801">
        <v>2011</v>
      </c>
      <c r="R6" s="802"/>
      <c r="S6" s="802"/>
      <c r="T6" s="802"/>
      <c r="U6" s="802"/>
      <c r="V6" s="802"/>
      <c r="W6" s="802"/>
      <c r="X6" s="803"/>
      <c r="Y6" s="801">
        <v>2012</v>
      </c>
      <c r="Z6" s="802"/>
      <c r="AA6" s="802"/>
      <c r="AB6" s="802"/>
      <c r="AC6" s="802"/>
      <c r="AD6" s="802"/>
      <c r="AE6" s="802"/>
      <c r="AF6" s="803"/>
      <c r="AG6" s="801">
        <v>2013</v>
      </c>
      <c r="AH6" s="802"/>
      <c r="AI6" s="802"/>
      <c r="AJ6" s="802"/>
      <c r="AK6" s="802"/>
      <c r="AL6" s="802"/>
      <c r="AM6" s="802"/>
      <c r="AN6" s="803"/>
      <c r="AO6" s="801">
        <v>2014</v>
      </c>
      <c r="AP6" s="802"/>
      <c r="AQ6" s="802"/>
      <c r="AR6" s="802"/>
      <c r="AS6" s="802"/>
      <c r="AT6" s="802"/>
      <c r="AU6" s="802"/>
      <c r="AV6" s="803"/>
      <c r="AW6" s="796" t="s">
        <v>434</v>
      </c>
      <c r="AX6" s="797"/>
      <c r="AY6" s="797"/>
      <c r="AZ6" s="798"/>
      <c r="BA6" s="513"/>
      <c r="BB6" s="787" t="s">
        <v>595</v>
      </c>
      <c r="BC6" s="787" t="s">
        <v>773</v>
      </c>
      <c r="BD6" s="784" t="s">
        <v>435</v>
      </c>
      <c r="BE6" s="414"/>
      <c r="BF6" s="785" t="s">
        <v>597</v>
      </c>
    </row>
    <row r="7" spans="1:60" ht="71.25" customHeight="1" x14ac:dyDescent="0.2">
      <c r="A7" s="787"/>
      <c r="B7" s="787"/>
      <c r="C7" s="787"/>
      <c r="D7" s="788"/>
      <c r="E7" s="790"/>
      <c r="F7" s="790"/>
      <c r="G7" s="790"/>
      <c r="H7" s="790"/>
      <c r="I7" s="12" t="s">
        <v>45</v>
      </c>
      <c r="J7" s="12" t="s">
        <v>46</v>
      </c>
      <c r="K7" s="12" t="s">
        <v>47</v>
      </c>
      <c r="L7" s="12" t="s">
        <v>48</v>
      </c>
      <c r="M7" s="12" t="s">
        <v>49</v>
      </c>
      <c r="N7" s="12" t="s">
        <v>50</v>
      </c>
      <c r="O7" s="60" t="s">
        <v>4</v>
      </c>
      <c r="P7" s="447" t="s">
        <v>452</v>
      </c>
      <c r="Q7" s="12" t="s">
        <v>45</v>
      </c>
      <c r="R7" s="12" t="s">
        <v>46</v>
      </c>
      <c r="S7" s="12" t="s">
        <v>47</v>
      </c>
      <c r="T7" s="12" t="s">
        <v>48</v>
      </c>
      <c r="U7" s="12" t="s">
        <v>49</v>
      </c>
      <c r="V7" s="12" t="s">
        <v>50</v>
      </c>
      <c r="W7" s="60" t="s">
        <v>4</v>
      </c>
      <c r="X7" s="447" t="s">
        <v>453</v>
      </c>
      <c r="Y7" s="12" t="s">
        <v>45</v>
      </c>
      <c r="Z7" s="12" t="s">
        <v>46</v>
      </c>
      <c r="AA7" s="12" t="s">
        <v>47</v>
      </c>
      <c r="AB7" s="12" t="s">
        <v>48</v>
      </c>
      <c r="AC7" s="12" t="s">
        <v>49</v>
      </c>
      <c r="AD7" s="12" t="s">
        <v>50</v>
      </c>
      <c r="AE7" s="60" t="s">
        <v>4</v>
      </c>
      <c r="AF7" s="447" t="s">
        <v>454</v>
      </c>
      <c r="AG7" s="12" t="s">
        <v>45</v>
      </c>
      <c r="AH7" s="12" t="s">
        <v>46</v>
      </c>
      <c r="AI7" s="12" t="s">
        <v>47</v>
      </c>
      <c r="AJ7" s="12" t="s">
        <v>48</v>
      </c>
      <c r="AK7" s="12" t="s">
        <v>49</v>
      </c>
      <c r="AL7" s="12" t="s">
        <v>50</v>
      </c>
      <c r="AM7" s="60" t="s">
        <v>4</v>
      </c>
      <c r="AN7" s="447" t="s">
        <v>455</v>
      </c>
      <c r="AO7" s="12" t="s">
        <v>45</v>
      </c>
      <c r="AP7" s="12" t="s">
        <v>46</v>
      </c>
      <c r="AQ7" s="12" t="s">
        <v>47</v>
      </c>
      <c r="AR7" s="12" t="s">
        <v>48</v>
      </c>
      <c r="AS7" s="12" t="s">
        <v>49</v>
      </c>
      <c r="AT7" s="12" t="s">
        <v>50</v>
      </c>
      <c r="AU7" s="60" t="s">
        <v>4</v>
      </c>
      <c r="AV7" s="447" t="s">
        <v>456</v>
      </c>
      <c r="AW7" s="755" t="s">
        <v>207</v>
      </c>
      <c r="AX7" s="767" t="s">
        <v>433</v>
      </c>
      <c r="AY7" s="768" t="s">
        <v>571</v>
      </c>
      <c r="AZ7" s="769" t="s">
        <v>400</v>
      </c>
      <c r="BA7" s="766" t="s">
        <v>769</v>
      </c>
      <c r="BB7" s="787"/>
      <c r="BC7" s="787"/>
      <c r="BD7" s="784" t="s">
        <v>396</v>
      </c>
      <c r="BE7" s="784" t="s">
        <v>662</v>
      </c>
      <c r="BF7" s="786"/>
      <c r="BG7" s="1" t="s">
        <v>771</v>
      </c>
      <c r="BH7" s="1" t="s">
        <v>772</v>
      </c>
    </row>
    <row r="8" spans="1:60" ht="4.5" hidden="1" customHeight="1" x14ac:dyDescent="0.25">
      <c r="A8" s="426" t="str">
        <f>+A6</f>
        <v>Responsable Proceso</v>
      </c>
      <c r="B8" s="426" t="str">
        <f>+B6</f>
        <v>PROCESO</v>
      </c>
      <c r="C8" s="426" t="str">
        <f t="shared" ref="C8:BB8" si="0">+C6</f>
        <v>SUBPROGRAMA</v>
      </c>
      <c r="D8" s="426" t="str">
        <f t="shared" si="0"/>
        <v>METAS
PAI</v>
      </c>
      <c r="E8" s="426" t="str">
        <f t="shared" si="0"/>
        <v>Indicador</v>
      </c>
      <c r="F8" s="426" t="str">
        <f t="shared" si="0"/>
        <v xml:space="preserve">Tipo de indicador </v>
      </c>
      <c r="G8" s="426" t="str">
        <f t="shared" si="0"/>
        <v>Tipo de Metas</v>
      </c>
      <c r="H8" s="426" t="str">
        <f t="shared" si="0"/>
        <v>Periodicidad</v>
      </c>
      <c r="I8" s="426" t="str">
        <f>+I7</f>
        <v>DTAM</v>
      </c>
      <c r="J8" s="426" t="str">
        <f t="shared" ref="J8:BA8" si="1">+J7</f>
        <v>DTAO</v>
      </c>
      <c r="K8" s="426" t="str">
        <f t="shared" si="1"/>
        <v>DTAN</v>
      </c>
      <c r="L8" s="426" t="str">
        <f t="shared" si="1"/>
        <v>DTCA</v>
      </c>
      <c r="M8" s="426" t="str">
        <f t="shared" si="1"/>
        <v>DTOR</v>
      </c>
      <c r="N8" s="426" t="str">
        <f t="shared" si="1"/>
        <v>DTPA</v>
      </c>
      <c r="O8" s="426" t="str">
        <f t="shared" si="1"/>
        <v>NC</v>
      </c>
      <c r="P8" s="426" t="str">
        <f t="shared" si="1"/>
        <v>2010
Total</v>
      </c>
      <c r="Q8" s="426" t="str">
        <f t="shared" si="1"/>
        <v>DTAM</v>
      </c>
      <c r="R8" s="426" t="str">
        <f t="shared" si="1"/>
        <v>DTAO</v>
      </c>
      <c r="S8" s="426" t="str">
        <f t="shared" si="1"/>
        <v>DTAN</v>
      </c>
      <c r="T8" s="426" t="str">
        <f t="shared" si="1"/>
        <v>DTCA</v>
      </c>
      <c r="U8" s="426" t="str">
        <f t="shared" si="1"/>
        <v>DTOR</v>
      </c>
      <c r="V8" s="426" t="str">
        <f t="shared" si="1"/>
        <v>DTPA</v>
      </c>
      <c r="W8" s="426" t="str">
        <f t="shared" si="1"/>
        <v>NC</v>
      </c>
      <c r="X8" s="426" t="str">
        <f t="shared" si="1"/>
        <v>2011
Total</v>
      </c>
      <c r="Y8" s="426" t="str">
        <f t="shared" si="1"/>
        <v>DTAM</v>
      </c>
      <c r="Z8" s="426" t="str">
        <f t="shared" si="1"/>
        <v>DTAO</v>
      </c>
      <c r="AA8" s="426" t="str">
        <f t="shared" si="1"/>
        <v>DTAN</v>
      </c>
      <c r="AB8" s="426" t="str">
        <f t="shared" si="1"/>
        <v>DTCA</v>
      </c>
      <c r="AC8" s="426" t="str">
        <f t="shared" si="1"/>
        <v>DTOR</v>
      </c>
      <c r="AD8" s="426" t="str">
        <f t="shared" si="1"/>
        <v>DTPA</v>
      </c>
      <c r="AE8" s="426" t="str">
        <f t="shared" si="1"/>
        <v>NC</v>
      </c>
      <c r="AF8" s="426" t="str">
        <f t="shared" si="1"/>
        <v>2012
Total</v>
      </c>
      <c r="AG8" s="426" t="str">
        <f t="shared" si="1"/>
        <v>DTAM</v>
      </c>
      <c r="AH8" s="426" t="str">
        <f t="shared" si="1"/>
        <v>DTAO</v>
      </c>
      <c r="AI8" s="426" t="str">
        <f t="shared" si="1"/>
        <v>DTAN</v>
      </c>
      <c r="AJ8" s="426" t="str">
        <f t="shared" si="1"/>
        <v>DTCA</v>
      </c>
      <c r="AK8" s="426" t="str">
        <f t="shared" si="1"/>
        <v>DTOR</v>
      </c>
      <c r="AL8" s="426" t="str">
        <f t="shared" si="1"/>
        <v>DTPA</v>
      </c>
      <c r="AM8" s="426" t="str">
        <f t="shared" si="1"/>
        <v>NC</v>
      </c>
      <c r="AN8" s="426" t="str">
        <f t="shared" si="1"/>
        <v>2013
Total</v>
      </c>
      <c r="AO8" s="426" t="str">
        <f t="shared" si="1"/>
        <v>DTAM</v>
      </c>
      <c r="AP8" s="426" t="str">
        <f t="shared" si="1"/>
        <v>DTAO</v>
      </c>
      <c r="AQ8" s="426" t="str">
        <f t="shared" si="1"/>
        <v>DTAN</v>
      </c>
      <c r="AR8" s="426" t="str">
        <f t="shared" si="1"/>
        <v>DTCA</v>
      </c>
      <c r="AS8" s="426" t="str">
        <f t="shared" si="1"/>
        <v>DTOR</v>
      </c>
      <c r="AT8" s="426" t="str">
        <f t="shared" si="1"/>
        <v>DTPA</v>
      </c>
      <c r="AU8" s="426" t="str">
        <f t="shared" si="1"/>
        <v>NC</v>
      </c>
      <c r="AV8" s="426" t="str">
        <f t="shared" si="1"/>
        <v>2014
Total</v>
      </c>
      <c r="AW8" s="756" t="str">
        <f t="shared" si="1"/>
        <v>Meta a 2014</v>
      </c>
      <c r="AX8" s="516" t="str">
        <f t="shared" si="1"/>
        <v>Reporte acumulado con Corte a 
30 Jun 2014</v>
      </c>
      <c r="AY8" s="503" t="str">
        <f t="shared" si="1"/>
        <v>Reporte acumulado con Corte a 
30 Dic 2014</v>
      </c>
      <c r="AZ8" s="516" t="str">
        <f t="shared" si="1"/>
        <v>% Avance
(Reporte/Meta)</v>
      </c>
      <c r="BA8" s="503" t="str">
        <f t="shared" si="1"/>
        <v>% Avance ajustado
(Reporte/Meta)</v>
      </c>
      <c r="BB8" s="426" t="str">
        <f t="shared" si="0"/>
        <v>Anàlisis del resultado junio 20014</v>
      </c>
      <c r="BC8" s="426" t="str">
        <f t="shared" ref="BC8:BD8" si="2">+BC6</f>
        <v>Análisis del resultado dic 2014</v>
      </c>
      <c r="BD8" s="426" t="str">
        <f t="shared" si="2"/>
        <v>Observaciones sobre POA 2014 (julio)</v>
      </c>
      <c r="BE8" s="784" t="s">
        <v>396</v>
      </c>
      <c r="BF8" s="426"/>
    </row>
    <row r="9" spans="1:60" s="24" customFormat="1" ht="231.75" customHeight="1" x14ac:dyDescent="0.25">
      <c r="A9" s="425" t="s">
        <v>581</v>
      </c>
      <c r="B9" s="425" t="s">
        <v>98</v>
      </c>
      <c r="C9" s="793" t="s">
        <v>1</v>
      </c>
      <c r="D9" s="468" t="s">
        <v>2</v>
      </c>
      <c r="E9" s="468" t="s">
        <v>605</v>
      </c>
      <c r="F9" s="468" t="s">
        <v>99</v>
      </c>
      <c r="G9" s="468" t="s">
        <v>80</v>
      </c>
      <c r="H9" s="468" t="s">
        <v>202</v>
      </c>
      <c r="I9" s="427">
        <v>0</v>
      </c>
      <c r="J9" s="427">
        <v>5</v>
      </c>
      <c r="K9" s="427">
        <v>13</v>
      </c>
      <c r="L9" s="427">
        <v>6</v>
      </c>
      <c r="M9" s="427">
        <v>3</v>
      </c>
      <c r="N9" s="427">
        <v>0</v>
      </c>
      <c r="O9" s="438">
        <v>0</v>
      </c>
      <c r="P9" s="536">
        <f>+O9</f>
        <v>0</v>
      </c>
      <c r="Q9" s="427">
        <v>0</v>
      </c>
      <c r="R9" s="427">
        <v>7</v>
      </c>
      <c r="S9" s="427">
        <v>17</v>
      </c>
      <c r="T9" s="427">
        <v>6</v>
      </c>
      <c r="U9" s="428">
        <v>3</v>
      </c>
      <c r="V9" s="427">
        <v>1</v>
      </c>
      <c r="W9" s="438">
        <v>0</v>
      </c>
      <c r="X9" s="536">
        <f>+W9</f>
        <v>0</v>
      </c>
      <c r="Y9" s="427">
        <v>8</v>
      </c>
      <c r="Z9" s="427">
        <v>39</v>
      </c>
      <c r="AA9" s="427">
        <v>22</v>
      </c>
      <c r="AB9" s="427">
        <v>11</v>
      </c>
      <c r="AC9" s="428">
        <v>8</v>
      </c>
      <c r="AD9" s="427">
        <v>7</v>
      </c>
      <c r="AE9" s="537">
        <v>0.18</v>
      </c>
      <c r="AF9" s="536">
        <f>+AE9</f>
        <v>0.18</v>
      </c>
      <c r="AG9" s="427">
        <v>8</v>
      </c>
      <c r="AH9" s="473">
        <v>39</v>
      </c>
      <c r="AI9" s="427">
        <v>22</v>
      </c>
      <c r="AJ9" s="427">
        <v>11</v>
      </c>
      <c r="AK9" s="428">
        <v>8</v>
      </c>
      <c r="AL9" s="427">
        <v>8</v>
      </c>
      <c r="AM9" s="537">
        <v>0.30380000000000001</v>
      </c>
      <c r="AN9" s="536">
        <f>+AM9</f>
        <v>0.30380000000000001</v>
      </c>
      <c r="AO9" s="427"/>
      <c r="AP9" s="473"/>
      <c r="AQ9" s="427"/>
      <c r="AR9" s="427"/>
      <c r="AS9" s="428"/>
      <c r="AT9" s="427"/>
      <c r="AU9" s="537" t="s">
        <v>75</v>
      </c>
      <c r="AV9" s="536" t="s">
        <v>75</v>
      </c>
      <c r="AW9" s="757">
        <v>0.5</v>
      </c>
      <c r="AX9" s="517">
        <f t="shared" ref="AX9:AX10" si="3">+AN9</f>
        <v>0.30380000000000001</v>
      </c>
      <c r="AY9" s="489">
        <v>0.3</v>
      </c>
      <c r="AZ9" s="518">
        <f>+IF(ISERROR(AY9/AW9),"",(AY9/AW9))</f>
        <v>0.6</v>
      </c>
      <c r="BA9" s="504">
        <f>+IF(AZ9&gt;100%,100%,AZ9)</f>
        <v>0.6</v>
      </c>
      <c r="BB9" s="479" t="s">
        <v>398</v>
      </c>
      <c r="BC9" s="480" t="s">
        <v>774</v>
      </c>
      <c r="BD9" s="480" t="s">
        <v>716</v>
      </c>
      <c r="BE9" s="480" t="s">
        <v>632</v>
      </c>
      <c r="BF9" s="425" t="s">
        <v>598</v>
      </c>
      <c r="BG9" s="538">
        <v>0.1</v>
      </c>
      <c r="BH9" s="529">
        <f>+BG9-AY9</f>
        <v>-0.19999999999999998</v>
      </c>
    </row>
    <row r="10" spans="1:60" s="24" customFormat="1" ht="248.25" customHeight="1" x14ac:dyDescent="0.25">
      <c r="A10" s="425" t="s">
        <v>581</v>
      </c>
      <c r="B10" s="425" t="s">
        <v>98</v>
      </c>
      <c r="C10" s="793"/>
      <c r="D10" s="468" t="s">
        <v>483</v>
      </c>
      <c r="E10" s="468" t="s">
        <v>482</v>
      </c>
      <c r="F10" s="468" t="s">
        <v>101</v>
      </c>
      <c r="G10" s="468" t="s">
        <v>80</v>
      </c>
      <c r="H10" s="468" t="s">
        <v>201</v>
      </c>
      <c r="I10" s="427"/>
      <c r="J10" s="427"/>
      <c r="K10" s="427"/>
      <c r="L10" s="427"/>
      <c r="M10" s="427"/>
      <c r="N10" s="427"/>
      <c r="O10" s="475">
        <v>3</v>
      </c>
      <c r="P10" s="432">
        <f>+O10</f>
        <v>3</v>
      </c>
      <c r="Q10" s="427"/>
      <c r="R10" s="427"/>
      <c r="S10" s="427"/>
      <c r="T10" s="427"/>
      <c r="U10" s="428"/>
      <c r="V10" s="427"/>
      <c r="W10" s="475">
        <v>3</v>
      </c>
      <c r="X10" s="432">
        <f>+W10</f>
        <v>3</v>
      </c>
      <c r="Y10" s="427"/>
      <c r="Z10" s="427"/>
      <c r="AA10" s="427"/>
      <c r="AB10" s="427"/>
      <c r="AC10" s="428"/>
      <c r="AD10" s="427"/>
      <c r="AE10" s="475">
        <v>3</v>
      </c>
      <c r="AF10" s="432">
        <f>+AE10</f>
        <v>3</v>
      </c>
      <c r="AG10" s="427"/>
      <c r="AH10" s="427"/>
      <c r="AI10" s="427"/>
      <c r="AJ10" s="427"/>
      <c r="AK10" s="428"/>
      <c r="AL10" s="427"/>
      <c r="AM10" s="539">
        <v>4</v>
      </c>
      <c r="AN10" s="432">
        <f>+AM10</f>
        <v>4</v>
      </c>
      <c r="AO10" s="427"/>
      <c r="AP10" s="427"/>
      <c r="AQ10" s="427"/>
      <c r="AR10" s="427"/>
      <c r="AS10" s="428"/>
      <c r="AT10" s="427"/>
      <c r="AU10" s="539"/>
      <c r="AV10" s="432">
        <v>0</v>
      </c>
      <c r="AW10" s="758">
        <v>5</v>
      </c>
      <c r="AX10" s="519">
        <f t="shared" si="3"/>
        <v>4</v>
      </c>
      <c r="AY10" s="496">
        <v>4</v>
      </c>
      <c r="AZ10" s="518">
        <f t="shared" ref="AZ10:AZ56" si="4">+IF(ISERROR(AY10/AW10),"",(AY10/AW10))</f>
        <v>0.8</v>
      </c>
      <c r="BA10" s="504">
        <f t="shared" ref="BA10:BA56" si="5">+IF(AZ10&gt;100%,100%,AZ10)</f>
        <v>0.8</v>
      </c>
      <c r="BB10" s="479" t="s">
        <v>484</v>
      </c>
      <c r="BC10" s="480" t="s">
        <v>775</v>
      </c>
      <c r="BD10" s="480" t="s">
        <v>481</v>
      </c>
      <c r="BE10" s="480" t="s">
        <v>633</v>
      </c>
      <c r="BF10" s="425" t="s">
        <v>598</v>
      </c>
      <c r="BG10" s="540">
        <v>4</v>
      </c>
      <c r="BH10" s="529">
        <f t="shared" ref="BH10:BH56" si="6">+BG10-AY10</f>
        <v>0</v>
      </c>
    </row>
    <row r="11" spans="1:60" s="24" customFormat="1" ht="110.25" customHeight="1" x14ac:dyDescent="0.25">
      <c r="A11" s="425" t="s">
        <v>582</v>
      </c>
      <c r="B11" s="425" t="s">
        <v>98</v>
      </c>
      <c r="C11" s="793"/>
      <c r="D11" s="468" t="s">
        <v>3</v>
      </c>
      <c r="E11" s="468" t="s">
        <v>606</v>
      </c>
      <c r="F11" s="468" t="s">
        <v>101</v>
      </c>
      <c r="G11" s="468" t="s">
        <v>80</v>
      </c>
      <c r="H11" s="468" t="s">
        <v>202</v>
      </c>
      <c r="I11" s="430"/>
      <c r="J11" s="430"/>
      <c r="K11" s="430"/>
      <c r="L11" s="430"/>
      <c r="M11" s="430"/>
      <c r="N11" s="430"/>
      <c r="O11" s="431">
        <v>0</v>
      </c>
      <c r="P11" s="432">
        <f>SUM(I11:O11)</f>
        <v>0</v>
      </c>
      <c r="Q11" s="430"/>
      <c r="R11" s="430"/>
      <c r="S11" s="430"/>
      <c r="T11" s="430"/>
      <c r="U11" s="430"/>
      <c r="V11" s="430"/>
      <c r="W11" s="431"/>
      <c r="X11" s="432">
        <f>SUM(Q11:W11)</f>
        <v>0</v>
      </c>
      <c r="Y11" s="430"/>
      <c r="Z11" s="430"/>
      <c r="AA11" s="430"/>
      <c r="AB11" s="430"/>
      <c r="AC11" s="430"/>
      <c r="AD11" s="430"/>
      <c r="AE11" s="431"/>
      <c r="AF11" s="432">
        <f>SUM(Y11:AE11)</f>
        <v>0</v>
      </c>
      <c r="AG11" s="430"/>
      <c r="AH11" s="430"/>
      <c r="AI11" s="430"/>
      <c r="AJ11" s="430"/>
      <c r="AK11" s="430"/>
      <c r="AL11" s="430"/>
      <c r="AM11" s="431"/>
      <c r="AN11" s="432">
        <f>SUM(AG11:AM11)</f>
        <v>0</v>
      </c>
      <c r="AO11" s="430"/>
      <c r="AP11" s="430"/>
      <c r="AQ11" s="430"/>
      <c r="AR11" s="430"/>
      <c r="AS11" s="430"/>
      <c r="AT11" s="430"/>
      <c r="AU11" s="431">
        <v>5</v>
      </c>
      <c r="AV11" s="432">
        <f>+AU11</f>
        <v>5</v>
      </c>
      <c r="AW11" s="758">
        <v>5</v>
      </c>
      <c r="AX11" s="519">
        <f t="shared" ref="AX11:AX12" si="7">+AV11</f>
        <v>5</v>
      </c>
      <c r="AY11" s="496">
        <v>9</v>
      </c>
      <c r="AZ11" s="518">
        <f t="shared" si="4"/>
        <v>1.8</v>
      </c>
      <c r="BA11" s="504">
        <f t="shared" si="5"/>
        <v>1</v>
      </c>
      <c r="BB11" s="481"/>
      <c r="BC11" s="482" t="s">
        <v>776</v>
      </c>
      <c r="BD11" s="480" t="s">
        <v>717</v>
      </c>
      <c r="BE11" s="480" t="s">
        <v>634</v>
      </c>
      <c r="BF11" s="425" t="s">
        <v>598</v>
      </c>
      <c r="BG11" s="530">
        <v>9</v>
      </c>
      <c r="BH11" s="529">
        <f t="shared" si="6"/>
        <v>0</v>
      </c>
    </row>
    <row r="12" spans="1:60" s="24" customFormat="1" ht="123" customHeight="1" x14ac:dyDescent="0.25">
      <c r="A12" s="425" t="s">
        <v>582</v>
      </c>
      <c r="B12" s="425" t="s">
        <v>102</v>
      </c>
      <c r="C12" s="793" t="s">
        <v>51</v>
      </c>
      <c r="D12" s="468" t="s">
        <v>52</v>
      </c>
      <c r="E12" s="468" t="s">
        <v>474</v>
      </c>
      <c r="F12" s="468" t="s">
        <v>101</v>
      </c>
      <c r="G12" s="468" t="s">
        <v>80</v>
      </c>
      <c r="H12" s="468" t="s">
        <v>209</v>
      </c>
      <c r="I12" s="430"/>
      <c r="J12" s="430"/>
      <c r="K12" s="430"/>
      <c r="L12" s="430"/>
      <c r="M12" s="430"/>
      <c r="N12" s="430"/>
      <c r="O12" s="431"/>
      <c r="P12" s="541">
        <v>0</v>
      </c>
      <c r="Q12" s="435"/>
      <c r="R12" s="435"/>
      <c r="S12" s="435"/>
      <c r="T12" s="435"/>
      <c r="U12" s="435"/>
      <c r="V12" s="435"/>
      <c r="W12" s="542"/>
      <c r="X12" s="541">
        <f>4/(18+14)</f>
        <v>0.125</v>
      </c>
      <c r="Y12" s="435"/>
      <c r="Z12" s="435"/>
      <c r="AA12" s="435"/>
      <c r="AB12" s="435"/>
      <c r="AC12" s="435"/>
      <c r="AD12" s="435"/>
      <c r="AE12" s="542"/>
      <c r="AF12" s="541">
        <f>(15+4)/(18+14)</f>
        <v>0.59375</v>
      </c>
      <c r="AG12" s="435"/>
      <c r="AH12" s="435"/>
      <c r="AI12" s="435"/>
      <c r="AJ12" s="435"/>
      <c r="AK12" s="435"/>
      <c r="AL12" s="435"/>
      <c r="AM12" s="542"/>
      <c r="AN12" s="541">
        <f>(18+4)/(18+14)</f>
        <v>0.6875</v>
      </c>
      <c r="AO12" s="435"/>
      <c r="AP12" s="435"/>
      <c r="AQ12" s="435"/>
      <c r="AR12" s="435"/>
      <c r="AS12" s="435"/>
      <c r="AT12" s="435"/>
      <c r="AU12" s="542"/>
      <c r="AV12" s="541">
        <f>(22+4)/(18+14)</f>
        <v>0.8125</v>
      </c>
      <c r="AW12" s="759">
        <v>0.4</v>
      </c>
      <c r="AX12" s="517">
        <f t="shared" si="7"/>
        <v>0.8125</v>
      </c>
      <c r="AY12" s="489">
        <v>0.81</v>
      </c>
      <c r="AZ12" s="518">
        <f t="shared" si="4"/>
        <v>2.0249999999999999</v>
      </c>
      <c r="BA12" s="504">
        <f t="shared" si="5"/>
        <v>1</v>
      </c>
      <c r="BB12" s="483" t="s">
        <v>472</v>
      </c>
      <c r="BC12" s="484" t="s">
        <v>777</v>
      </c>
      <c r="BD12" s="480" t="s">
        <v>718</v>
      </c>
      <c r="BE12" s="480" t="s">
        <v>635</v>
      </c>
      <c r="BF12" s="425" t="s">
        <v>599</v>
      </c>
      <c r="BG12" s="532">
        <v>0.1</v>
      </c>
      <c r="BH12" s="529">
        <f t="shared" si="6"/>
        <v>-0.71000000000000008</v>
      </c>
    </row>
    <row r="13" spans="1:60" s="24" customFormat="1" ht="77.25" customHeight="1" x14ac:dyDescent="0.25">
      <c r="A13" s="425" t="s">
        <v>582</v>
      </c>
      <c r="B13" s="425" t="s">
        <v>102</v>
      </c>
      <c r="C13" s="793"/>
      <c r="D13" s="468" t="s">
        <v>53</v>
      </c>
      <c r="E13" s="468" t="s">
        <v>475</v>
      </c>
      <c r="F13" s="468" t="s">
        <v>101</v>
      </c>
      <c r="G13" s="468" t="s">
        <v>81</v>
      </c>
      <c r="H13" s="468" t="s">
        <v>202</v>
      </c>
      <c r="I13" s="430"/>
      <c r="J13" s="430"/>
      <c r="K13" s="430"/>
      <c r="L13" s="430"/>
      <c r="M13" s="430"/>
      <c r="N13" s="430"/>
      <c r="O13" s="431"/>
      <c r="P13" s="543">
        <f>SUM(I13:O13)</f>
        <v>0</v>
      </c>
      <c r="Q13" s="430"/>
      <c r="R13" s="430"/>
      <c r="S13" s="430"/>
      <c r="T13" s="430"/>
      <c r="U13" s="430"/>
      <c r="V13" s="430"/>
      <c r="W13" s="431"/>
      <c r="X13" s="543">
        <f>SUM(Q13:W13)</f>
        <v>0</v>
      </c>
      <c r="Y13" s="430"/>
      <c r="Z13" s="430"/>
      <c r="AA13" s="430"/>
      <c r="AB13" s="430"/>
      <c r="AC13" s="430"/>
      <c r="AD13" s="430"/>
      <c r="AE13" s="431">
        <v>3</v>
      </c>
      <c r="AF13" s="543">
        <f>SUM(Y13:AE13)</f>
        <v>3</v>
      </c>
      <c r="AG13" s="428"/>
      <c r="AH13" s="428"/>
      <c r="AI13" s="428"/>
      <c r="AJ13" s="428"/>
      <c r="AK13" s="428"/>
      <c r="AL13" s="428"/>
      <c r="AM13" s="539"/>
      <c r="AN13" s="543">
        <f>SUM(AG13:AM13)</f>
        <v>0</v>
      </c>
      <c r="AO13" s="428"/>
      <c r="AP13" s="428"/>
      <c r="AQ13" s="428"/>
      <c r="AR13" s="428"/>
      <c r="AS13" s="428"/>
      <c r="AT13" s="428"/>
      <c r="AU13" s="539">
        <v>0</v>
      </c>
      <c r="AV13" s="543">
        <f>+AU13</f>
        <v>0</v>
      </c>
      <c r="AW13" s="760">
        <v>5</v>
      </c>
      <c r="AX13" s="519">
        <f t="shared" ref="AX13:AX14" si="8">+P13+X13+AF13+AN13+AV13</f>
        <v>3</v>
      </c>
      <c r="AY13" s="496">
        <v>3</v>
      </c>
      <c r="AZ13" s="518">
        <f t="shared" si="4"/>
        <v>0.6</v>
      </c>
      <c r="BA13" s="504">
        <f t="shared" si="5"/>
        <v>0.6</v>
      </c>
      <c r="BB13" s="485" t="s">
        <v>471</v>
      </c>
      <c r="BC13" s="486" t="s">
        <v>778</v>
      </c>
      <c r="BD13" s="480" t="s">
        <v>719</v>
      </c>
      <c r="BE13" s="480" t="s">
        <v>636</v>
      </c>
      <c r="BF13" s="425" t="s">
        <v>599</v>
      </c>
      <c r="BG13" s="530">
        <v>5</v>
      </c>
      <c r="BH13" s="529">
        <f t="shared" si="6"/>
        <v>2</v>
      </c>
    </row>
    <row r="14" spans="1:60" s="24" customFormat="1" ht="138.75" customHeight="1" x14ac:dyDescent="0.25">
      <c r="A14" s="425" t="s">
        <v>583</v>
      </c>
      <c r="B14" s="425" t="s">
        <v>103</v>
      </c>
      <c r="C14" s="468" t="s">
        <v>54</v>
      </c>
      <c r="D14" s="468" t="s">
        <v>34</v>
      </c>
      <c r="E14" s="468" t="s">
        <v>610</v>
      </c>
      <c r="F14" s="468" t="s">
        <v>101</v>
      </c>
      <c r="G14" s="468" t="s">
        <v>81</v>
      </c>
      <c r="H14" s="468" t="s">
        <v>202</v>
      </c>
      <c r="I14" s="430"/>
      <c r="J14" s="430"/>
      <c r="K14" s="430"/>
      <c r="L14" s="430"/>
      <c r="M14" s="430"/>
      <c r="N14" s="430"/>
      <c r="O14" s="431">
        <v>0</v>
      </c>
      <c r="P14" s="432">
        <f>SUM(I14:O14)</f>
        <v>0</v>
      </c>
      <c r="Q14" s="430"/>
      <c r="R14" s="430"/>
      <c r="S14" s="430"/>
      <c r="T14" s="430"/>
      <c r="U14" s="430"/>
      <c r="V14" s="430"/>
      <c r="W14" s="431">
        <v>0</v>
      </c>
      <c r="X14" s="432">
        <f>SUM(Q14:W14)</f>
        <v>0</v>
      </c>
      <c r="Y14" s="430"/>
      <c r="Z14" s="430"/>
      <c r="AA14" s="430"/>
      <c r="AB14" s="430"/>
      <c r="AC14" s="430"/>
      <c r="AD14" s="430"/>
      <c r="AE14" s="431">
        <v>1</v>
      </c>
      <c r="AF14" s="432">
        <f>SUM(Y14:AE14)</f>
        <v>1</v>
      </c>
      <c r="AG14" s="430"/>
      <c r="AH14" s="430"/>
      <c r="AI14" s="430"/>
      <c r="AJ14" s="430"/>
      <c r="AK14" s="430"/>
      <c r="AL14" s="430"/>
      <c r="AM14" s="431">
        <v>1</v>
      </c>
      <c r="AN14" s="432">
        <v>1</v>
      </c>
      <c r="AO14" s="430"/>
      <c r="AP14" s="430"/>
      <c r="AQ14" s="430"/>
      <c r="AR14" s="430"/>
      <c r="AS14" s="430"/>
      <c r="AT14" s="430"/>
      <c r="AU14" s="431"/>
      <c r="AV14" s="432">
        <v>0</v>
      </c>
      <c r="AW14" s="758">
        <v>2</v>
      </c>
      <c r="AX14" s="519">
        <f t="shared" si="8"/>
        <v>2</v>
      </c>
      <c r="AY14" s="496">
        <v>3</v>
      </c>
      <c r="AZ14" s="518">
        <f t="shared" si="4"/>
        <v>1.5</v>
      </c>
      <c r="BA14" s="504">
        <f t="shared" si="5"/>
        <v>1</v>
      </c>
      <c r="BB14" s="479" t="s">
        <v>720</v>
      </c>
      <c r="BC14" s="479" t="s">
        <v>720</v>
      </c>
      <c r="BD14" s="480" t="s">
        <v>721</v>
      </c>
      <c r="BE14" s="480"/>
      <c r="BF14" s="425" t="s">
        <v>600</v>
      </c>
      <c r="BG14" s="530">
        <v>3</v>
      </c>
      <c r="BH14" s="529">
        <f t="shared" si="6"/>
        <v>0</v>
      </c>
    </row>
    <row r="15" spans="1:60" s="24" customFormat="1" ht="105.75" customHeight="1" x14ac:dyDescent="0.25">
      <c r="A15" s="425" t="s">
        <v>706</v>
      </c>
      <c r="B15" s="425" t="s">
        <v>104</v>
      </c>
      <c r="C15" s="468" t="s">
        <v>55</v>
      </c>
      <c r="D15" s="468" t="s">
        <v>6</v>
      </c>
      <c r="E15" s="468" t="s">
        <v>478</v>
      </c>
      <c r="F15" s="468" t="s">
        <v>101</v>
      </c>
      <c r="G15" s="468" t="s">
        <v>80</v>
      </c>
      <c r="H15" s="468" t="s">
        <v>202</v>
      </c>
      <c r="I15" s="430"/>
      <c r="J15" s="430"/>
      <c r="K15" s="430"/>
      <c r="L15" s="430"/>
      <c r="M15" s="430"/>
      <c r="N15" s="430"/>
      <c r="O15" s="433">
        <v>2.2400000000000003E-2</v>
      </c>
      <c r="P15" s="544">
        <f>SUM(I15:O15)</f>
        <v>2.2400000000000003E-2</v>
      </c>
      <c r="Q15" s="435"/>
      <c r="R15" s="435"/>
      <c r="S15" s="435"/>
      <c r="T15" s="435"/>
      <c r="U15" s="435"/>
      <c r="V15" s="435"/>
      <c r="W15" s="433">
        <v>7.5100000000000014E-2</v>
      </c>
      <c r="X15" s="544">
        <f>SUM(Q15:W15)</f>
        <v>7.5100000000000014E-2</v>
      </c>
      <c r="Y15" s="435"/>
      <c r="Z15" s="435"/>
      <c r="AA15" s="435"/>
      <c r="AB15" s="435"/>
      <c r="AC15" s="435"/>
      <c r="AD15" s="435"/>
      <c r="AE15" s="433">
        <v>0.13795000000000007</v>
      </c>
      <c r="AF15" s="544">
        <f>SUM(Y15:AE15)</f>
        <v>0.13795000000000007</v>
      </c>
      <c r="AG15" s="435"/>
      <c r="AH15" s="435"/>
      <c r="AI15" s="435"/>
      <c r="AJ15" s="435"/>
      <c r="AK15" s="435"/>
      <c r="AL15" s="435"/>
      <c r="AM15" s="433">
        <v>0.24810000000000018</v>
      </c>
      <c r="AN15" s="544">
        <f>SUM(AG15:AM15)</f>
        <v>0.24810000000000018</v>
      </c>
      <c r="AO15" s="435"/>
      <c r="AP15" s="435"/>
      <c r="AQ15" s="435"/>
      <c r="AR15" s="435"/>
      <c r="AS15" s="435"/>
      <c r="AT15" s="435"/>
      <c r="AU15" s="433">
        <v>0.30280000000000018</v>
      </c>
      <c r="AV15" s="544">
        <f>+AU15</f>
        <v>0.30280000000000018</v>
      </c>
      <c r="AW15" s="761">
        <v>0.5</v>
      </c>
      <c r="AX15" s="517">
        <f>+AV15</f>
        <v>0.30280000000000018</v>
      </c>
      <c r="AY15" s="528">
        <v>0.34499999999999997</v>
      </c>
      <c r="AZ15" s="518">
        <f t="shared" si="4"/>
        <v>0.69</v>
      </c>
      <c r="BA15" s="504">
        <f t="shared" si="5"/>
        <v>0.69</v>
      </c>
      <c r="BB15" s="479" t="s">
        <v>722</v>
      </c>
      <c r="BC15" s="480" t="s">
        <v>779</v>
      </c>
      <c r="BD15" s="480" t="s">
        <v>723</v>
      </c>
      <c r="BE15" s="480" t="s">
        <v>637</v>
      </c>
      <c r="BF15" s="425" t="s">
        <v>601</v>
      </c>
      <c r="BG15" s="528">
        <v>0.34499999999999997</v>
      </c>
      <c r="BH15" s="529">
        <f t="shared" si="6"/>
        <v>0</v>
      </c>
    </row>
    <row r="16" spans="1:60" s="24" customFormat="1" ht="260.25" customHeight="1" x14ac:dyDescent="0.25">
      <c r="A16" s="425" t="s">
        <v>584</v>
      </c>
      <c r="B16" s="425" t="s">
        <v>105</v>
      </c>
      <c r="C16" s="793" t="s">
        <v>56</v>
      </c>
      <c r="D16" s="468" t="s">
        <v>35</v>
      </c>
      <c r="E16" s="468" t="s">
        <v>607</v>
      </c>
      <c r="F16" s="468" t="s">
        <v>101</v>
      </c>
      <c r="G16" s="468" t="s">
        <v>80</v>
      </c>
      <c r="H16" s="468" t="s">
        <v>202</v>
      </c>
      <c r="I16" s="430">
        <v>1</v>
      </c>
      <c r="J16" s="430">
        <v>1</v>
      </c>
      <c r="K16" s="430">
        <v>2</v>
      </c>
      <c r="L16" s="430">
        <v>2</v>
      </c>
      <c r="M16" s="430">
        <v>0</v>
      </c>
      <c r="N16" s="430">
        <v>1</v>
      </c>
      <c r="O16" s="431">
        <v>7</v>
      </c>
      <c r="P16" s="543">
        <f>SUM(I16:N16)</f>
        <v>7</v>
      </c>
      <c r="Q16" s="430">
        <v>1</v>
      </c>
      <c r="R16" s="430">
        <v>1</v>
      </c>
      <c r="S16" s="430">
        <v>2</v>
      </c>
      <c r="T16" s="430">
        <v>3</v>
      </c>
      <c r="U16" s="430">
        <v>0</v>
      </c>
      <c r="V16" s="430">
        <v>1</v>
      </c>
      <c r="W16" s="431">
        <v>8</v>
      </c>
      <c r="X16" s="543">
        <f>SUM(Q16:V16)</f>
        <v>8</v>
      </c>
      <c r="Y16" s="430">
        <v>1</v>
      </c>
      <c r="Z16" s="430">
        <v>1</v>
      </c>
      <c r="AA16" s="430">
        <v>2</v>
      </c>
      <c r="AB16" s="430">
        <v>3</v>
      </c>
      <c r="AC16" s="430">
        <v>0</v>
      </c>
      <c r="AD16" s="430">
        <v>1</v>
      </c>
      <c r="AE16" s="431">
        <v>8</v>
      </c>
      <c r="AF16" s="543">
        <f>SUM(Y16:AD16)</f>
        <v>8</v>
      </c>
      <c r="AG16" s="430">
        <v>1</v>
      </c>
      <c r="AH16" s="430">
        <v>1</v>
      </c>
      <c r="AI16" s="430">
        <v>2</v>
      </c>
      <c r="AJ16" s="430">
        <v>3</v>
      </c>
      <c r="AK16" s="430">
        <v>0</v>
      </c>
      <c r="AL16" s="430">
        <v>1</v>
      </c>
      <c r="AM16" s="431">
        <v>8</v>
      </c>
      <c r="AN16" s="543">
        <f>SUM(AG16:AL16)</f>
        <v>8</v>
      </c>
      <c r="AO16" s="430">
        <v>1</v>
      </c>
      <c r="AP16" s="430"/>
      <c r="AQ16" s="430"/>
      <c r="AR16" s="430"/>
      <c r="AS16" s="430"/>
      <c r="AT16" s="430"/>
      <c r="AU16" s="431"/>
      <c r="AV16" s="536" t="s">
        <v>75</v>
      </c>
      <c r="AW16" s="760">
        <v>10</v>
      </c>
      <c r="AX16" s="519">
        <f t="shared" ref="AX16:AX22" si="9">+AN16</f>
        <v>8</v>
      </c>
      <c r="AY16" s="496">
        <v>8</v>
      </c>
      <c r="AZ16" s="518">
        <f t="shared" si="4"/>
        <v>0.8</v>
      </c>
      <c r="BA16" s="504">
        <f t="shared" si="5"/>
        <v>0.8</v>
      </c>
      <c r="BB16" s="483" t="s">
        <v>328</v>
      </c>
      <c r="BC16" s="483" t="s">
        <v>328</v>
      </c>
      <c r="BD16" s="480" t="s">
        <v>507</v>
      </c>
      <c r="BE16" s="480"/>
      <c r="BF16" s="425" t="s">
        <v>598</v>
      </c>
      <c r="BG16" s="530">
        <v>0</v>
      </c>
      <c r="BH16" s="531">
        <f t="shared" si="6"/>
        <v>-8</v>
      </c>
    </row>
    <row r="17" spans="1:60" s="24" customFormat="1" ht="115.5" customHeight="1" x14ac:dyDescent="0.25">
      <c r="A17" s="425" t="s">
        <v>584</v>
      </c>
      <c r="B17" s="425" t="s">
        <v>105</v>
      </c>
      <c r="C17" s="793"/>
      <c r="D17" s="468" t="s">
        <v>7</v>
      </c>
      <c r="E17" s="468" t="s">
        <v>608</v>
      </c>
      <c r="F17" s="468" t="s">
        <v>101</v>
      </c>
      <c r="G17" s="468" t="s">
        <v>80</v>
      </c>
      <c r="H17" s="468" t="s">
        <v>202</v>
      </c>
      <c r="I17" s="430">
        <v>0</v>
      </c>
      <c r="J17" s="430">
        <v>0</v>
      </c>
      <c r="K17" s="430">
        <v>0</v>
      </c>
      <c r="L17" s="430">
        <v>0</v>
      </c>
      <c r="M17" s="430">
        <v>0</v>
      </c>
      <c r="N17" s="430">
        <v>8</v>
      </c>
      <c r="O17" s="431">
        <v>8</v>
      </c>
      <c r="P17" s="543">
        <f>SUM(I17:N17)</f>
        <v>8</v>
      </c>
      <c r="Q17" s="430">
        <v>0</v>
      </c>
      <c r="R17" s="430">
        <v>0</v>
      </c>
      <c r="S17" s="430">
        <v>0</v>
      </c>
      <c r="T17" s="430">
        <v>0</v>
      </c>
      <c r="U17" s="430">
        <v>0</v>
      </c>
      <c r="V17" s="430">
        <v>8</v>
      </c>
      <c r="W17" s="431">
        <v>8</v>
      </c>
      <c r="X17" s="543">
        <f>SUM(Q17:V17)</f>
        <v>8</v>
      </c>
      <c r="Y17" s="430">
        <v>0</v>
      </c>
      <c r="Z17" s="430">
        <v>0</v>
      </c>
      <c r="AA17" s="430">
        <v>0</v>
      </c>
      <c r="AB17" s="430">
        <v>0</v>
      </c>
      <c r="AC17" s="430">
        <v>0</v>
      </c>
      <c r="AD17" s="430">
        <v>10</v>
      </c>
      <c r="AE17" s="431">
        <v>10</v>
      </c>
      <c r="AF17" s="543">
        <f>SUM(Y17:AD17)</f>
        <v>10</v>
      </c>
      <c r="AG17" s="430">
        <v>0</v>
      </c>
      <c r="AH17" s="430">
        <v>0</v>
      </c>
      <c r="AI17" s="430">
        <v>0</v>
      </c>
      <c r="AJ17" s="430">
        <v>0</v>
      </c>
      <c r="AK17" s="430">
        <v>0</v>
      </c>
      <c r="AL17" s="430">
        <v>11</v>
      </c>
      <c r="AM17" s="431">
        <v>11</v>
      </c>
      <c r="AN17" s="543">
        <f>SUM(AG17:AL17)</f>
        <v>11</v>
      </c>
      <c r="AO17" s="430">
        <v>0</v>
      </c>
      <c r="AP17" s="430"/>
      <c r="AQ17" s="430"/>
      <c r="AR17" s="430"/>
      <c r="AS17" s="430"/>
      <c r="AT17" s="430"/>
      <c r="AU17" s="431"/>
      <c r="AV17" s="536" t="s">
        <v>75</v>
      </c>
      <c r="AW17" s="760">
        <v>26</v>
      </c>
      <c r="AX17" s="519">
        <f t="shared" si="9"/>
        <v>11</v>
      </c>
      <c r="AY17" s="496">
        <v>11</v>
      </c>
      <c r="AZ17" s="518">
        <f t="shared" si="4"/>
        <v>0.42307692307692307</v>
      </c>
      <c r="BA17" s="504">
        <f t="shared" si="5"/>
        <v>0.42307692307692307</v>
      </c>
      <c r="BB17" s="483" t="s">
        <v>327</v>
      </c>
      <c r="BC17" s="494" t="s">
        <v>669</v>
      </c>
      <c r="BD17" s="480" t="s">
        <v>508</v>
      </c>
      <c r="BE17" s="480"/>
      <c r="BF17" s="425" t="s">
        <v>598</v>
      </c>
      <c r="BG17" s="530">
        <v>0</v>
      </c>
      <c r="BH17" s="531">
        <f t="shared" si="6"/>
        <v>-11</v>
      </c>
    </row>
    <row r="18" spans="1:60" s="24" customFormat="1" ht="261" customHeight="1" x14ac:dyDescent="0.25">
      <c r="A18" s="425" t="s">
        <v>584</v>
      </c>
      <c r="B18" s="425" t="s">
        <v>105</v>
      </c>
      <c r="C18" s="793" t="s">
        <v>27</v>
      </c>
      <c r="D18" s="468" t="s">
        <v>28</v>
      </c>
      <c r="E18" s="468" t="s">
        <v>611</v>
      </c>
      <c r="F18" s="468" t="s">
        <v>106</v>
      </c>
      <c r="G18" s="468" t="s">
        <v>80</v>
      </c>
      <c r="H18" s="468" t="s">
        <v>202</v>
      </c>
      <c r="I18" s="430">
        <v>2</v>
      </c>
      <c r="J18" s="430">
        <v>2</v>
      </c>
      <c r="K18" s="430">
        <v>1</v>
      </c>
      <c r="L18" s="430">
        <v>4</v>
      </c>
      <c r="M18" s="430">
        <v>3</v>
      </c>
      <c r="N18" s="430">
        <v>1</v>
      </c>
      <c r="O18" s="433">
        <f>11/56</f>
        <v>0.19642857142857142</v>
      </c>
      <c r="P18" s="536">
        <f>+O18</f>
        <v>0.19642857142857142</v>
      </c>
      <c r="Q18" s="430">
        <v>2</v>
      </c>
      <c r="R18" s="430">
        <v>9</v>
      </c>
      <c r="S18" s="430">
        <v>4</v>
      </c>
      <c r="T18" s="430">
        <v>10</v>
      </c>
      <c r="U18" s="430">
        <v>3</v>
      </c>
      <c r="V18" s="430">
        <v>4</v>
      </c>
      <c r="W18" s="433">
        <f>29/56</f>
        <v>0.5178571428571429</v>
      </c>
      <c r="X18" s="536">
        <f>+W18</f>
        <v>0.5178571428571429</v>
      </c>
      <c r="Y18" s="430">
        <v>9</v>
      </c>
      <c r="Z18" s="430">
        <v>9</v>
      </c>
      <c r="AA18" s="430">
        <v>6</v>
      </c>
      <c r="AB18" s="430">
        <v>10</v>
      </c>
      <c r="AC18" s="430">
        <v>3</v>
      </c>
      <c r="AD18" s="430">
        <v>8</v>
      </c>
      <c r="AE18" s="433">
        <f>45/56</f>
        <v>0.8035714285714286</v>
      </c>
      <c r="AF18" s="536">
        <f>+AE18</f>
        <v>0.8035714285714286</v>
      </c>
      <c r="AG18" s="430">
        <v>9</v>
      </c>
      <c r="AH18" s="430">
        <v>12</v>
      </c>
      <c r="AI18" s="430">
        <v>8</v>
      </c>
      <c r="AJ18" s="430">
        <v>10</v>
      </c>
      <c r="AK18" s="430">
        <v>5</v>
      </c>
      <c r="AL18" s="430">
        <v>8</v>
      </c>
      <c r="AM18" s="433">
        <f>52/56</f>
        <v>0.9285714285714286</v>
      </c>
      <c r="AN18" s="536">
        <f>+AM18</f>
        <v>0.9285714285714286</v>
      </c>
      <c r="AO18" s="430">
        <v>9</v>
      </c>
      <c r="AP18" s="430"/>
      <c r="AQ18" s="430"/>
      <c r="AR18" s="430"/>
      <c r="AS18" s="430"/>
      <c r="AT18" s="430"/>
      <c r="AU18" s="433"/>
      <c r="AV18" s="536" t="s">
        <v>75</v>
      </c>
      <c r="AW18" s="757">
        <v>0.6</v>
      </c>
      <c r="AX18" s="517">
        <f t="shared" si="9"/>
        <v>0.9285714285714286</v>
      </c>
      <c r="AY18" s="489">
        <v>0.95</v>
      </c>
      <c r="AZ18" s="518">
        <f t="shared" si="4"/>
        <v>1.5833333333333333</v>
      </c>
      <c r="BA18" s="504">
        <f t="shared" si="5"/>
        <v>1</v>
      </c>
      <c r="BB18" s="479" t="s">
        <v>724</v>
      </c>
      <c r="BC18" s="479" t="s">
        <v>835</v>
      </c>
      <c r="BD18" s="480" t="s">
        <v>548</v>
      </c>
      <c r="BE18" s="480" t="s">
        <v>638</v>
      </c>
      <c r="BF18" s="425" t="s">
        <v>602</v>
      </c>
      <c r="BG18" s="532">
        <v>0.95</v>
      </c>
      <c r="BH18" s="529">
        <f t="shared" si="6"/>
        <v>0</v>
      </c>
    </row>
    <row r="19" spans="1:60" s="24" customFormat="1" ht="210" customHeight="1" x14ac:dyDescent="0.25">
      <c r="A19" s="425" t="s">
        <v>584</v>
      </c>
      <c r="B19" s="425" t="s">
        <v>105</v>
      </c>
      <c r="C19" s="793"/>
      <c r="D19" s="468" t="s">
        <v>57</v>
      </c>
      <c r="E19" s="468" t="s">
        <v>612</v>
      </c>
      <c r="F19" s="468" t="s">
        <v>101</v>
      </c>
      <c r="G19" s="468" t="s">
        <v>80</v>
      </c>
      <c r="H19" s="468" t="s">
        <v>202</v>
      </c>
      <c r="I19" s="430"/>
      <c r="J19" s="430"/>
      <c r="K19" s="430"/>
      <c r="L19" s="430"/>
      <c r="M19" s="430"/>
      <c r="N19" s="430"/>
      <c r="O19" s="434">
        <v>0</v>
      </c>
      <c r="P19" s="544">
        <f>+O19</f>
        <v>0</v>
      </c>
      <c r="Q19" s="435"/>
      <c r="R19" s="435"/>
      <c r="S19" s="435"/>
      <c r="T19" s="435"/>
      <c r="U19" s="435"/>
      <c r="V19" s="435"/>
      <c r="W19" s="434">
        <v>0</v>
      </c>
      <c r="X19" s="544">
        <f>+W19</f>
        <v>0</v>
      </c>
      <c r="Y19" s="435"/>
      <c r="Z19" s="435"/>
      <c r="AA19" s="435"/>
      <c r="AB19" s="435"/>
      <c r="AC19" s="435"/>
      <c r="AD19" s="435"/>
      <c r="AE19" s="434">
        <v>0.35</v>
      </c>
      <c r="AF19" s="544">
        <f>+AE19</f>
        <v>0.35</v>
      </c>
      <c r="AG19" s="429"/>
      <c r="AH19" s="429"/>
      <c r="AI19" s="429"/>
      <c r="AJ19" s="429"/>
      <c r="AK19" s="429"/>
      <c r="AL19" s="429"/>
      <c r="AM19" s="434">
        <v>0.5</v>
      </c>
      <c r="AN19" s="544">
        <v>0.35</v>
      </c>
      <c r="AO19" s="429"/>
      <c r="AP19" s="429"/>
      <c r="AQ19" s="429"/>
      <c r="AR19" s="429"/>
      <c r="AS19" s="429"/>
      <c r="AT19" s="429"/>
      <c r="AU19" s="434"/>
      <c r="AV19" s="544" t="s">
        <v>75</v>
      </c>
      <c r="AW19" s="761">
        <v>1</v>
      </c>
      <c r="AX19" s="517">
        <f t="shared" si="9"/>
        <v>0.35</v>
      </c>
      <c r="AY19" s="489">
        <v>0.35</v>
      </c>
      <c r="AZ19" s="518">
        <f t="shared" si="4"/>
        <v>0.35</v>
      </c>
      <c r="BA19" s="504">
        <f t="shared" si="5"/>
        <v>0.35</v>
      </c>
      <c r="BB19" s="480" t="s">
        <v>341</v>
      </c>
      <c r="BC19" s="494" t="s">
        <v>670</v>
      </c>
      <c r="BD19" s="480" t="s">
        <v>725</v>
      </c>
      <c r="BE19" s="480" t="s">
        <v>639</v>
      </c>
      <c r="BF19" s="425" t="s">
        <v>602</v>
      </c>
      <c r="BG19" s="532">
        <v>0.35</v>
      </c>
      <c r="BH19" s="529">
        <f t="shared" si="6"/>
        <v>0</v>
      </c>
    </row>
    <row r="20" spans="1:60" s="24" customFormat="1" ht="83.25" customHeight="1" x14ac:dyDescent="0.25">
      <c r="A20" s="425" t="s">
        <v>581</v>
      </c>
      <c r="B20" s="425" t="s">
        <v>98</v>
      </c>
      <c r="C20" s="793" t="s">
        <v>8</v>
      </c>
      <c r="D20" s="468" t="s">
        <v>36</v>
      </c>
      <c r="E20" s="468" t="s">
        <v>613</v>
      </c>
      <c r="F20" s="468" t="s">
        <v>101</v>
      </c>
      <c r="G20" s="468" t="s">
        <v>80</v>
      </c>
      <c r="H20" s="468" t="s">
        <v>201</v>
      </c>
      <c r="I20" s="430">
        <v>0</v>
      </c>
      <c r="J20" s="430">
        <v>12</v>
      </c>
      <c r="K20" s="430">
        <v>0</v>
      </c>
      <c r="L20" s="430">
        <v>15</v>
      </c>
      <c r="M20" s="430">
        <v>9</v>
      </c>
      <c r="N20" s="430">
        <v>8</v>
      </c>
      <c r="O20" s="434">
        <v>0</v>
      </c>
      <c r="P20" s="544">
        <f>+O20</f>
        <v>0</v>
      </c>
      <c r="Q20" s="430">
        <v>0</v>
      </c>
      <c r="R20" s="430">
        <v>12</v>
      </c>
      <c r="S20" s="430">
        <v>4</v>
      </c>
      <c r="T20" s="430">
        <v>15</v>
      </c>
      <c r="U20" s="430">
        <v>9</v>
      </c>
      <c r="V20" s="430">
        <v>8</v>
      </c>
      <c r="W20" s="434">
        <v>0.53</v>
      </c>
      <c r="X20" s="544">
        <f>+W20</f>
        <v>0.53</v>
      </c>
      <c r="Y20" s="430">
        <v>0</v>
      </c>
      <c r="Z20" s="430">
        <v>16</v>
      </c>
      <c r="AA20" s="430">
        <v>9</v>
      </c>
      <c r="AB20" s="430">
        <v>15</v>
      </c>
      <c r="AC20" s="430">
        <v>9</v>
      </c>
      <c r="AD20" s="430">
        <v>8</v>
      </c>
      <c r="AE20" s="434">
        <v>0.878</v>
      </c>
      <c r="AF20" s="544">
        <f>+AE20</f>
        <v>0.878</v>
      </c>
      <c r="AG20" s="430">
        <v>0</v>
      </c>
      <c r="AH20" s="427">
        <v>16</v>
      </c>
      <c r="AI20" s="430">
        <v>10</v>
      </c>
      <c r="AJ20" s="430">
        <v>15</v>
      </c>
      <c r="AK20" s="430">
        <v>9</v>
      </c>
      <c r="AL20" s="430">
        <v>8</v>
      </c>
      <c r="AM20" s="434">
        <v>0.82799999999999996</v>
      </c>
      <c r="AN20" s="544">
        <f>+AM20</f>
        <v>0.82799999999999996</v>
      </c>
      <c r="AO20" s="430">
        <v>0</v>
      </c>
      <c r="AP20" s="427"/>
      <c r="AQ20" s="430"/>
      <c r="AR20" s="430"/>
      <c r="AS20" s="430"/>
      <c r="AT20" s="430"/>
      <c r="AU20" s="434" t="s">
        <v>75</v>
      </c>
      <c r="AV20" s="544" t="s">
        <v>75</v>
      </c>
      <c r="AW20" s="761">
        <v>1</v>
      </c>
      <c r="AX20" s="517">
        <f t="shared" si="9"/>
        <v>0.82799999999999996</v>
      </c>
      <c r="AY20" s="489">
        <v>0.745</v>
      </c>
      <c r="AZ20" s="518">
        <f t="shared" si="4"/>
        <v>0.745</v>
      </c>
      <c r="BA20" s="504">
        <f t="shared" si="5"/>
        <v>0.745</v>
      </c>
      <c r="BB20" s="480" t="s">
        <v>726</v>
      </c>
      <c r="BC20" s="487" t="s">
        <v>780</v>
      </c>
      <c r="BD20" s="480" t="s">
        <v>486</v>
      </c>
      <c r="BE20" s="480" t="s">
        <v>486</v>
      </c>
      <c r="BF20" s="425" t="s">
        <v>600</v>
      </c>
      <c r="BG20" s="532">
        <v>0.745</v>
      </c>
      <c r="BH20" s="529">
        <f t="shared" si="6"/>
        <v>0</v>
      </c>
    </row>
    <row r="21" spans="1:60" s="24" customFormat="1" ht="77.25" customHeight="1" x14ac:dyDescent="0.25">
      <c r="A21" s="425" t="s">
        <v>581</v>
      </c>
      <c r="B21" s="425" t="s">
        <v>98</v>
      </c>
      <c r="C21" s="793"/>
      <c r="D21" s="468" t="s">
        <v>9</v>
      </c>
      <c r="E21" s="468" t="s">
        <v>485</v>
      </c>
      <c r="F21" s="468" t="s">
        <v>99</v>
      </c>
      <c r="G21" s="468" t="s">
        <v>80</v>
      </c>
      <c r="H21" s="468" t="s">
        <v>201</v>
      </c>
      <c r="I21" s="430"/>
      <c r="J21" s="430"/>
      <c r="K21" s="430"/>
      <c r="L21" s="430"/>
      <c r="M21" s="430"/>
      <c r="N21" s="430"/>
      <c r="O21" s="475">
        <v>0</v>
      </c>
      <c r="P21" s="545">
        <f>+O21</f>
        <v>0</v>
      </c>
      <c r="Q21" s="430"/>
      <c r="R21" s="430"/>
      <c r="S21" s="430"/>
      <c r="T21" s="430"/>
      <c r="U21" s="430"/>
      <c r="V21" s="430"/>
      <c r="W21" s="475">
        <v>4</v>
      </c>
      <c r="X21" s="545">
        <f>+W21</f>
        <v>4</v>
      </c>
      <c r="Y21" s="430"/>
      <c r="Z21" s="430"/>
      <c r="AA21" s="430"/>
      <c r="AB21" s="430"/>
      <c r="AC21" s="430"/>
      <c r="AD21" s="430"/>
      <c r="AE21" s="475">
        <v>6</v>
      </c>
      <c r="AF21" s="545">
        <f>+AE21</f>
        <v>6</v>
      </c>
      <c r="AG21" s="430"/>
      <c r="AH21" s="430"/>
      <c r="AI21" s="430"/>
      <c r="AJ21" s="430"/>
      <c r="AK21" s="430"/>
      <c r="AL21" s="430"/>
      <c r="AM21" s="475">
        <v>8</v>
      </c>
      <c r="AN21" s="545">
        <f>+AM21</f>
        <v>8</v>
      </c>
      <c r="AO21" s="430"/>
      <c r="AP21" s="430"/>
      <c r="AQ21" s="430"/>
      <c r="AR21" s="430"/>
      <c r="AS21" s="430"/>
      <c r="AT21" s="430"/>
      <c r="AU21" s="475"/>
      <c r="AV21" s="545">
        <v>0</v>
      </c>
      <c r="AW21" s="762">
        <v>9</v>
      </c>
      <c r="AX21" s="519">
        <f t="shared" si="9"/>
        <v>8</v>
      </c>
      <c r="AY21" s="496">
        <v>8</v>
      </c>
      <c r="AZ21" s="518">
        <f t="shared" si="4"/>
        <v>0.88888888888888884</v>
      </c>
      <c r="BA21" s="504">
        <f t="shared" si="5"/>
        <v>0.88888888888888884</v>
      </c>
      <c r="BB21" s="483" t="s">
        <v>727</v>
      </c>
      <c r="BC21" s="483" t="s">
        <v>781</v>
      </c>
      <c r="BD21" s="480" t="s">
        <v>487</v>
      </c>
      <c r="BE21" s="480" t="s">
        <v>487</v>
      </c>
      <c r="BF21" s="425" t="s">
        <v>600</v>
      </c>
      <c r="BG21" s="530">
        <v>8</v>
      </c>
      <c r="BH21" s="529">
        <f t="shared" si="6"/>
        <v>0</v>
      </c>
    </row>
    <row r="22" spans="1:60" s="24" customFormat="1" ht="75.75" customHeight="1" x14ac:dyDescent="0.25">
      <c r="A22" s="425" t="s">
        <v>581</v>
      </c>
      <c r="B22" s="425" t="s">
        <v>98</v>
      </c>
      <c r="C22" s="793"/>
      <c r="D22" s="468" t="s">
        <v>58</v>
      </c>
      <c r="E22" s="468" t="s">
        <v>614</v>
      </c>
      <c r="F22" s="468" t="s">
        <v>101</v>
      </c>
      <c r="G22" s="468" t="s">
        <v>80</v>
      </c>
      <c r="H22" s="468" t="s">
        <v>202</v>
      </c>
      <c r="I22" s="430"/>
      <c r="J22" s="430"/>
      <c r="K22" s="430"/>
      <c r="L22" s="430"/>
      <c r="M22" s="430"/>
      <c r="N22" s="430"/>
      <c r="O22" s="434">
        <v>0</v>
      </c>
      <c r="P22" s="544">
        <f t="shared" ref="P22:P27" si="10">SUM(I22:O22)</f>
        <v>0</v>
      </c>
      <c r="Q22" s="435"/>
      <c r="R22" s="435"/>
      <c r="S22" s="435"/>
      <c r="T22" s="435"/>
      <c r="U22" s="435"/>
      <c r="V22" s="435"/>
      <c r="W22" s="434">
        <v>0.54</v>
      </c>
      <c r="X22" s="544">
        <f t="shared" ref="X22:X27" si="11">SUM(Q22:W22)</f>
        <v>0.54</v>
      </c>
      <c r="Y22" s="435"/>
      <c r="Z22" s="435"/>
      <c r="AA22" s="435"/>
      <c r="AB22" s="435"/>
      <c r="AC22" s="435"/>
      <c r="AD22" s="435"/>
      <c r="AE22" s="434">
        <v>0.77</v>
      </c>
      <c r="AF22" s="544">
        <f t="shared" ref="AF22:AF27" si="12">SUM(Y22:AE22)</f>
        <v>0.77</v>
      </c>
      <c r="AG22" s="435"/>
      <c r="AH22" s="435"/>
      <c r="AI22" s="435"/>
      <c r="AJ22" s="435"/>
      <c r="AK22" s="435"/>
      <c r="AL22" s="435"/>
      <c r="AM22" s="434">
        <v>0.97389999999999999</v>
      </c>
      <c r="AN22" s="544">
        <f t="shared" ref="AN22:AN27" si="13">SUM(AG22:AM22)</f>
        <v>0.97389999999999999</v>
      </c>
      <c r="AO22" s="435"/>
      <c r="AP22" s="435"/>
      <c r="AQ22" s="435"/>
      <c r="AR22" s="435"/>
      <c r="AS22" s="435"/>
      <c r="AT22" s="435"/>
      <c r="AU22" s="434"/>
      <c r="AV22" s="544" t="s">
        <v>75</v>
      </c>
      <c r="AW22" s="761">
        <v>1</v>
      </c>
      <c r="AX22" s="517">
        <f t="shared" si="9"/>
        <v>0.97389999999999999</v>
      </c>
      <c r="AY22" s="489">
        <v>0.79</v>
      </c>
      <c r="AZ22" s="518">
        <f t="shared" si="4"/>
        <v>0.79</v>
      </c>
      <c r="BA22" s="504">
        <f t="shared" si="5"/>
        <v>0.79</v>
      </c>
      <c r="BB22" s="483" t="s">
        <v>488</v>
      </c>
      <c r="BC22" s="487" t="s">
        <v>673</v>
      </c>
      <c r="BD22" s="480" t="s">
        <v>489</v>
      </c>
      <c r="BE22" s="480" t="s">
        <v>489</v>
      </c>
      <c r="BF22" s="425" t="s">
        <v>600</v>
      </c>
      <c r="BG22" s="532">
        <v>0.79</v>
      </c>
      <c r="BH22" s="529">
        <f t="shared" si="6"/>
        <v>0</v>
      </c>
    </row>
    <row r="23" spans="1:60" s="24" customFormat="1" ht="75" customHeight="1" x14ac:dyDescent="0.25">
      <c r="A23" s="425" t="s">
        <v>581</v>
      </c>
      <c r="B23" s="425" t="s">
        <v>98</v>
      </c>
      <c r="C23" s="793"/>
      <c r="D23" s="468" t="s">
        <v>59</v>
      </c>
      <c r="E23" s="468" t="s">
        <v>476</v>
      </c>
      <c r="F23" s="468" t="s">
        <v>101</v>
      </c>
      <c r="G23" s="468" t="s">
        <v>80</v>
      </c>
      <c r="H23" s="468" t="s">
        <v>202</v>
      </c>
      <c r="I23" s="430"/>
      <c r="J23" s="430"/>
      <c r="K23" s="430"/>
      <c r="L23" s="430"/>
      <c r="M23" s="430"/>
      <c r="N23" s="430"/>
      <c r="O23" s="434">
        <v>0</v>
      </c>
      <c r="P23" s="544">
        <f t="shared" si="10"/>
        <v>0</v>
      </c>
      <c r="Q23" s="435"/>
      <c r="R23" s="435"/>
      <c r="S23" s="435"/>
      <c r="T23" s="435"/>
      <c r="U23" s="435"/>
      <c r="V23" s="435"/>
      <c r="W23" s="434">
        <v>0.3</v>
      </c>
      <c r="X23" s="544">
        <f t="shared" si="11"/>
        <v>0.3</v>
      </c>
      <c r="Y23" s="429"/>
      <c r="Z23" s="429"/>
      <c r="AA23" s="429"/>
      <c r="AB23" s="429"/>
      <c r="AC23" s="429"/>
      <c r="AD23" s="429"/>
      <c r="AE23" s="434">
        <v>0.7</v>
      </c>
      <c r="AF23" s="544">
        <f t="shared" si="12"/>
        <v>0.7</v>
      </c>
      <c r="AG23" s="429"/>
      <c r="AH23" s="429"/>
      <c r="AI23" s="429"/>
      <c r="AJ23" s="429"/>
      <c r="AK23" s="429"/>
      <c r="AL23" s="429"/>
      <c r="AM23" s="434">
        <v>0.7</v>
      </c>
      <c r="AN23" s="544">
        <f t="shared" si="13"/>
        <v>0.7</v>
      </c>
      <c r="AO23" s="429"/>
      <c r="AP23" s="429"/>
      <c r="AQ23" s="429"/>
      <c r="AR23" s="429"/>
      <c r="AS23" s="429"/>
      <c r="AT23" s="429"/>
      <c r="AU23" s="434">
        <v>0.7</v>
      </c>
      <c r="AV23" s="544">
        <f>+AU23</f>
        <v>0.7</v>
      </c>
      <c r="AW23" s="761">
        <v>1</v>
      </c>
      <c r="AX23" s="517">
        <f>+AV23</f>
        <v>0.7</v>
      </c>
      <c r="AY23" s="489">
        <v>0.7</v>
      </c>
      <c r="AZ23" s="518">
        <f t="shared" si="4"/>
        <v>0.7</v>
      </c>
      <c r="BA23" s="504">
        <f t="shared" si="5"/>
        <v>0.7</v>
      </c>
      <c r="BB23" s="483" t="s">
        <v>77</v>
      </c>
      <c r="BC23" s="484" t="s">
        <v>782</v>
      </c>
      <c r="BD23" s="480" t="s">
        <v>473</v>
      </c>
      <c r="BE23" s="480" t="s">
        <v>473</v>
      </c>
      <c r="BF23" s="425" t="s">
        <v>600</v>
      </c>
      <c r="BG23" s="532">
        <v>0.7</v>
      </c>
      <c r="BH23" s="529">
        <f t="shared" si="6"/>
        <v>0</v>
      </c>
    </row>
    <row r="24" spans="1:60" s="24" customFormat="1" ht="90.75" customHeight="1" x14ac:dyDescent="0.25">
      <c r="A24" s="425" t="s">
        <v>584</v>
      </c>
      <c r="B24" s="425" t="s">
        <v>105</v>
      </c>
      <c r="C24" s="468" t="s">
        <v>10</v>
      </c>
      <c r="D24" s="468" t="s">
        <v>11</v>
      </c>
      <c r="E24" s="468" t="s">
        <v>615</v>
      </c>
      <c r="F24" s="468" t="s">
        <v>101</v>
      </c>
      <c r="G24" s="468" t="s">
        <v>80</v>
      </c>
      <c r="H24" s="468" t="s">
        <v>201</v>
      </c>
      <c r="I24" s="430"/>
      <c r="J24" s="430"/>
      <c r="K24" s="430"/>
      <c r="L24" s="430"/>
      <c r="M24" s="430"/>
      <c r="N24" s="430"/>
      <c r="O24" s="434">
        <v>0</v>
      </c>
      <c r="P24" s="544">
        <f t="shared" si="10"/>
        <v>0</v>
      </c>
      <c r="Q24" s="435"/>
      <c r="R24" s="435"/>
      <c r="S24" s="435"/>
      <c r="T24" s="435"/>
      <c r="U24" s="435"/>
      <c r="V24" s="435"/>
      <c r="W24" s="434">
        <v>0</v>
      </c>
      <c r="X24" s="544">
        <f t="shared" si="11"/>
        <v>0</v>
      </c>
      <c r="Y24" s="435"/>
      <c r="Z24" s="435"/>
      <c r="AA24" s="435"/>
      <c r="AB24" s="435"/>
      <c r="AC24" s="435"/>
      <c r="AD24" s="474"/>
      <c r="AE24" s="434">
        <v>0.66</v>
      </c>
      <c r="AF24" s="544">
        <f t="shared" si="12"/>
        <v>0.66</v>
      </c>
      <c r="AG24" s="435"/>
      <c r="AH24" s="435"/>
      <c r="AI24" s="435"/>
      <c r="AJ24" s="435"/>
      <c r="AK24" s="435"/>
      <c r="AL24" s="435"/>
      <c r="AM24" s="434">
        <v>0.69</v>
      </c>
      <c r="AN24" s="544">
        <f t="shared" si="13"/>
        <v>0.69</v>
      </c>
      <c r="AO24" s="435"/>
      <c r="AP24" s="435"/>
      <c r="AQ24" s="435"/>
      <c r="AR24" s="435"/>
      <c r="AS24" s="435"/>
      <c r="AT24" s="435"/>
      <c r="AU24" s="434"/>
      <c r="AV24" s="432">
        <v>0</v>
      </c>
      <c r="AW24" s="761">
        <v>0.79</v>
      </c>
      <c r="AX24" s="517">
        <f t="shared" ref="AX24:AX26" si="14">+AN24</f>
        <v>0.69</v>
      </c>
      <c r="AY24" s="488">
        <v>0.66</v>
      </c>
      <c r="AZ24" s="518">
        <f t="shared" si="4"/>
        <v>0.83544303797468356</v>
      </c>
      <c r="BA24" s="504">
        <f t="shared" si="5"/>
        <v>0.83544303797468356</v>
      </c>
      <c r="BB24" s="483" t="s">
        <v>728</v>
      </c>
      <c r="BC24" s="477" t="s">
        <v>783</v>
      </c>
      <c r="BD24" s="480" t="s">
        <v>729</v>
      </c>
      <c r="BE24" s="480" t="s">
        <v>729</v>
      </c>
      <c r="BF24" s="425" t="s">
        <v>601</v>
      </c>
      <c r="BG24" s="546">
        <v>0.66</v>
      </c>
      <c r="BH24" s="529">
        <f t="shared" si="6"/>
        <v>0</v>
      </c>
    </row>
    <row r="25" spans="1:60" s="24" customFormat="1" ht="85.5" customHeight="1" x14ac:dyDescent="0.25">
      <c r="A25" s="425" t="s">
        <v>581</v>
      </c>
      <c r="B25" s="425" t="s">
        <v>98</v>
      </c>
      <c r="C25" s="468" t="s">
        <v>37</v>
      </c>
      <c r="D25" s="468" t="s">
        <v>38</v>
      </c>
      <c r="E25" s="468" t="s">
        <v>491</v>
      </c>
      <c r="F25" s="468" t="s">
        <v>101</v>
      </c>
      <c r="G25" s="468" t="s">
        <v>80</v>
      </c>
      <c r="H25" s="468" t="s">
        <v>202</v>
      </c>
      <c r="I25" s="430"/>
      <c r="J25" s="430"/>
      <c r="K25" s="430"/>
      <c r="L25" s="430"/>
      <c r="M25" s="430"/>
      <c r="N25" s="430"/>
      <c r="O25" s="434">
        <v>0.33</v>
      </c>
      <c r="P25" s="544">
        <f t="shared" si="10"/>
        <v>0.33</v>
      </c>
      <c r="Q25" s="429"/>
      <c r="R25" s="429"/>
      <c r="S25" s="429"/>
      <c r="T25" s="429"/>
      <c r="U25" s="429"/>
      <c r="V25" s="429"/>
      <c r="W25" s="434">
        <v>0.33</v>
      </c>
      <c r="X25" s="544">
        <f t="shared" si="11"/>
        <v>0.33</v>
      </c>
      <c r="Y25" s="429"/>
      <c r="Z25" s="429"/>
      <c r="AA25" s="429"/>
      <c r="AB25" s="429"/>
      <c r="AC25" s="429"/>
      <c r="AD25" s="429"/>
      <c r="AE25" s="434">
        <v>0.33</v>
      </c>
      <c r="AF25" s="544">
        <f t="shared" si="12"/>
        <v>0.33</v>
      </c>
      <c r="AG25" s="429"/>
      <c r="AH25" s="429"/>
      <c r="AI25" s="429"/>
      <c r="AJ25" s="429"/>
      <c r="AK25" s="429"/>
      <c r="AL25" s="429"/>
      <c r="AM25" s="434">
        <v>0.33</v>
      </c>
      <c r="AN25" s="544">
        <f t="shared" si="13"/>
        <v>0.33</v>
      </c>
      <c r="AO25" s="429"/>
      <c r="AP25" s="429"/>
      <c r="AQ25" s="429"/>
      <c r="AR25" s="429"/>
      <c r="AS25" s="429"/>
      <c r="AT25" s="429"/>
      <c r="AU25" s="434"/>
      <c r="AV25" s="544" t="s">
        <v>75</v>
      </c>
      <c r="AW25" s="761">
        <v>0.5</v>
      </c>
      <c r="AX25" s="517">
        <f t="shared" si="14"/>
        <v>0.33</v>
      </c>
      <c r="AY25" s="489">
        <v>0.4</v>
      </c>
      <c r="AZ25" s="518">
        <f t="shared" si="4"/>
        <v>0.8</v>
      </c>
      <c r="BA25" s="504">
        <f t="shared" si="5"/>
        <v>0.8</v>
      </c>
      <c r="BB25" s="483" t="s">
        <v>490</v>
      </c>
      <c r="BC25" s="484" t="s">
        <v>784</v>
      </c>
      <c r="BD25" s="480" t="s">
        <v>730</v>
      </c>
      <c r="BE25" s="480" t="s">
        <v>730</v>
      </c>
      <c r="BF25" s="425" t="s">
        <v>600</v>
      </c>
      <c r="BG25" s="555">
        <v>0.4</v>
      </c>
      <c r="BH25" s="529">
        <f t="shared" si="6"/>
        <v>0</v>
      </c>
    </row>
    <row r="26" spans="1:60" s="24" customFormat="1" ht="78.75" customHeight="1" x14ac:dyDescent="0.25">
      <c r="A26" s="425" t="s">
        <v>581</v>
      </c>
      <c r="B26" s="425" t="s">
        <v>98</v>
      </c>
      <c r="C26" s="468" t="s">
        <v>60</v>
      </c>
      <c r="D26" s="468" t="s">
        <v>61</v>
      </c>
      <c r="E26" s="468" t="s">
        <v>492</v>
      </c>
      <c r="F26" s="468" t="s">
        <v>101</v>
      </c>
      <c r="G26" s="468" t="s">
        <v>80</v>
      </c>
      <c r="H26" s="468" t="s">
        <v>201</v>
      </c>
      <c r="I26" s="430"/>
      <c r="J26" s="430"/>
      <c r="K26" s="430"/>
      <c r="L26" s="430"/>
      <c r="M26" s="430"/>
      <c r="N26" s="430"/>
      <c r="O26" s="434">
        <v>0.55000000000000004</v>
      </c>
      <c r="P26" s="544">
        <f t="shared" si="10"/>
        <v>0.55000000000000004</v>
      </c>
      <c r="Q26" s="435"/>
      <c r="R26" s="435"/>
      <c r="S26" s="435"/>
      <c r="T26" s="435"/>
      <c r="U26" s="435"/>
      <c r="V26" s="435"/>
      <c r="W26" s="434">
        <v>0.57999999999999996</v>
      </c>
      <c r="X26" s="544">
        <f t="shared" si="11"/>
        <v>0.57999999999999996</v>
      </c>
      <c r="Y26" s="429"/>
      <c r="Z26" s="429"/>
      <c r="AA26" s="429"/>
      <c r="AB26" s="429"/>
      <c r="AC26" s="429"/>
      <c r="AD26" s="429"/>
      <c r="AE26" s="434">
        <v>0.57999999999999996</v>
      </c>
      <c r="AF26" s="544">
        <f t="shared" si="12"/>
        <v>0.57999999999999996</v>
      </c>
      <c r="AG26" s="429"/>
      <c r="AH26" s="429"/>
      <c r="AI26" s="429"/>
      <c r="AJ26" s="429"/>
      <c r="AK26" s="429"/>
      <c r="AL26" s="429"/>
      <c r="AM26" s="434">
        <v>0.5958</v>
      </c>
      <c r="AN26" s="544">
        <f t="shared" si="13"/>
        <v>0.5958</v>
      </c>
      <c r="AO26" s="429"/>
      <c r="AP26" s="429"/>
      <c r="AQ26" s="429"/>
      <c r="AR26" s="429"/>
      <c r="AS26" s="429"/>
      <c r="AT26" s="429"/>
      <c r="AU26" s="434"/>
      <c r="AV26" s="544">
        <v>0</v>
      </c>
      <c r="AW26" s="761">
        <v>0.85</v>
      </c>
      <c r="AX26" s="517">
        <f t="shared" si="14"/>
        <v>0.5958</v>
      </c>
      <c r="AY26" s="497">
        <v>0.58330000000000004</v>
      </c>
      <c r="AZ26" s="518">
        <f t="shared" si="4"/>
        <v>0.68623529411764717</v>
      </c>
      <c r="BA26" s="504">
        <f t="shared" si="5"/>
        <v>0.68623529411764717</v>
      </c>
      <c r="BB26" s="479" t="s">
        <v>493</v>
      </c>
      <c r="BC26" s="480" t="s">
        <v>785</v>
      </c>
      <c r="BD26" s="480" t="s">
        <v>494</v>
      </c>
      <c r="BE26" s="480" t="s">
        <v>494</v>
      </c>
      <c r="BF26" s="425" t="s">
        <v>600</v>
      </c>
      <c r="BG26" s="535">
        <v>0.58330000000000004</v>
      </c>
      <c r="BH26" s="529">
        <f t="shared" si="6"/>
        <v>0</v>
      </c>
    </row>
    <row r="27" spans="1:60" s="24" customFormat="1" ht="96.75" customHeight="1" x14ac:dyDescent="0.25">
      <c r="A27" s="425" t="s">
        <v>584</v>
      </c>
      <c r="B27" s="425" t="s">
        <v>105</v>
      </c>
      <c r="C27" s="793" t="s">
        <v>62</v>
      </c>
      <c r="D27" s="468" t="s">
        <v>63</v>
      </c>
      <c r="E27" s="468" t="s">
        <v>616</v>
      </c>
      <c r="F27" s="468" t="s">
        <v>101</v>
      </c>
      <c r="G27" s="468" t="s">
        <v>80</v>
      </c>
      <c r="H27" s="468" t="s">
        <v>202</v>
      </c>
      <c r="I27" s="430"/>
      <c r="J27" s="430"/>
      <c r="K27" s="430"/>
      <c r="L27" s="430"/>
      <c r="M27" s="430"/>
      <c r="N27" s="430"/>
      <c r="O27" s="434">
        <v>0</v>
      </c>
      <c r="P27" s="544">
        <f t="shared" si="10"/>
        <v>0</v>
      </c>
      <c r="Q27" s="430"/>
      <c r="R27" s="430"/>
      <c r="S27" s="430"/>
      <c r="T27" s="430"/>
      <c r="U27" s="430"/>
      <c r="V27" s="430"/>
      <c r="W27" s="434">
        <v>0</v>
      </c>
      <c r="X27" s="544">
        <f t="shared" si="11"/>
        <v>0</v>
      </c>
      <c r="Y27" s="430"/>
      <c r="Z27" s="430"/>
      <c r="AA27" s="430"/>
      <c r="AB27" s="430"/>
      <c r="AC27" s="430"/>
      <c r="AD27" s="430"/>
      <c r="AE27" s="434">
        <v>0</v>
      </c>
      <c r="AF27" s="544">
        <f t="shared" si="12"/>
        <v>0</v>
      </c>
      <c r="AG27" s="430"/>
      <c r="AH27" s="430"/>
      <c r="AI27" s="430"/>
      <c r="AJ27" s="430"/>
      <c r="AK27" s="430"/>
      <c r="AL27" s="430"/>
      <c r="AM27" s="434">
        <v>0.18</v>
      </c>
      <c r="AN27" s="544">
        <f t="shared" si="13"/>
        <v>0.18</v>
      </c>
      <c r="AO27" s="430"/>
      <c r="AP27" s="430"/>
      <c r="AQ27" s="430"/>
      <c r="AR27" s="430"/>
      <c r="AS27" s="430"/>
      <c r="AT27" s="430"/>
      <c r="AU27" s="434"/>
      <c r="AV27" s="544">
        <v>0.23</v>
      </c>
      <c r="AW27" s="761">
        <v>1</v>
      </c>
      <c r="AX27" s="517">
        <f>+AV27</f>
        <v>0.23</v>
      </c>
      <c r="AY27" s="489">
        <v>0.68</v>
      </c>
      <c r="AZ27" s="518">
        <f t="shared" si="4"/>
        <v>0.68</v>
      </c>
      <c r="BA27" s="504">
        <f t="shared" si="5"/>
        <v>0.68</v>
      </c>
      <c r="BB27" s="479" t="s">
        <v>445</v>
      </c>
      <c r="BC27" s="480" t="s">
        <v>786</v>
      </c>
      <c r="BD27" s="480" t="s">
        <v>731</v>
      </c>
      <c r="BE27" s="480" t="s">
        <v>640</v>
      </c>
      <c r="BF27" s="425" t="s">
        <v>603</v>
      </c>
      <c r="BG27" s="532">
        <v>0.68</v>
      </c>
      <c r="BH27" s="529">
        <f t="shared" si="6"/>
        <v>0</v>
      </c>
    </row>
    <row r="28" spans="1:60" s="24" customFormat="1" ht="111" customHeight="1" x14ac:dyDescent="0.25">
      <c r="A28" s="425" t="s">
        <v>584</v>
      </c>
      <c r="B28" s="425" t="s">
        <v>105</v>
      </c>
      <c r="C28" s="793"/>
      <c r="D28" s="468" t="s">
        <v>446</v>
      </c>
      <c r="E28" s="468" t="s">
        <v>466</v>
      </c>
      <c r="F28" s="468" t="s">
        <v>99</v>
      </c>
      <c r="G28" s="468" t="s">
        <v>82</v>
      </c>
      <c r="H28" s="468" t="s">
        <v>201</v>
      </c>
      <c r="I28" s="430"/>
      <c r="J28" s="430"/>
      <c r="K28" s="430"/>
      <c r="L28" s="430"/>
      <c r="M28" s="430"/>
      <c r="N28" s="430"/>
      <c r="O28" s="434"/>
      <c r="P28" s="545" t="s">
        <v>448</v>
      </c>
      <c r="Q28" s="430"/>
      <c r="R28" s="430"/>
      <c r="S28" s="430"/>
      <c r="T28" s="430"/>
      <c r="U28" s="430"/>
      <c r="V28" s="430"/>
      <c r="W28" s="434"/>
      <c r="X28" s="545" t="s">
        <v>75</v>
      </c>
      <c r="Y28" s="430"/>
      <c r="Z28" s="430"/>
      <c r="AA28" s="430"/>
      <c r="AB28" s="430"/>
      <c r="AC28" s="430"/>
      <c r="AD28" s="430"/>
      <c r="AE28" s="434"/>
      <c r="AF28" s="545" t="s">
        <v>75</v>
      </c>
      <c r="AG28" s="430"/>
      <c r="AH28" s="430"/>
      <c r="AI28" s="430"/>
      <c r="AJ28" s="430"/>
      <c r="AK28" s="430"/>
      <c r="AL28" s="430"/>
      <c r="AM28" s="434"/>
      <c r="AN28" s="545" t="s">
        <v>75</v>
      </c>
      <c r="AO28" s="430"/>
      <c r="AP28" s="430"/>
      <c r="AQ28" s="430"/>
      <c r="AR28" s="430"/>
      <c r="AS28" s="430"/>
      <c r="AT28" s="430"/>
      <c r="AU28" s="434"/>
      <c r="AV28" s="544" t="s">
        <v>75</v>
      </c>
      <c r="AW28" s="762" t="s">
        <v>447</v>
      </c>
      <c r="AX28" s="520" t="s">
        <v>74</v>
      </c>
      <c r="AY28" s="489"/>
      <c r="AZ28" s="518" t="str">
        <f t="shared" si="4"/>
        <v/>
      </c>
      <c r="BA28" s="511" t="s">
        <v>447</v>
      </c>
      <c r="BB28" s="479" t="s">
        <v>732</v>
      </c>
      <c r="BC28" s="480" t="s">
        <v>787</v>
      </c>
      <c r="BD28" s="480" t="s">
        <v>465</v>
      </c>
      <c r="BE28" s="480" t="s">
        <v>641</v>
      </c>
      <c r="BF28" s="425" t="s">
        <v>603</v>
      </c>
      <c r="BG28" s="532"/>
      <c r="BH28" s="529">
        <f t="shared" si="6"/>
        <v>0</v>
      </c>
    </row>
    <row r="29" spans="1:60" s="24" customFormat="1" ht="66.75" customHeight="1" x14ac:dyDescent="0.25">
      <c r="A29" s="425" t="s">
        <v>584</v>
      </c>
      <c r="B29" s="425" t="s">
        <v>105</v>
      </c>
      <c r="C29" s="468" t="s">
        <v>12</v>
      </c>
      <c r="D29" s="468" t="s">
        <v>13</v>
      </c>
      <c r="E29" s="468" t="s">
        <v>477</v>
      </c>
      <c r="F29" s="468" t="s">
        <v>101</v>
      </c>
      <c r="G29" s="468" t="s">
        <v>80</v>
      </c>
      <c r="H29" s="468" t="s">
        <v>201</v>
      </c>
      <c r="I29" s="430"/>
      <c r="J29" s="430"/>
      <c r="K29" s="436"/>
      <c r="L29" s="430"/>
      <c r="M29" s="476"/>
      <c r="N29" s="430"/>
      <c r="O29" s="433">
        <v>2.0999999999999999E-3</v>
      </c>
      <c r="P29" s="536">
        <f>+O29</f>
        <v>2.0999999999999999E-3</v>
      </c>
      <c r="Q29" s="430"/>
      <c r="R29" s="430"/>
      <c r="S29" s="436"/>
      <c r="T29" s="430"/>
      <c r="U29" s="430"/>
      <c r="V29" s="430"/>
      <c r="W29" s="433">
        <v>1.9900000000000001E-2</v>
      </c>
      <c r="X29" s="536">
        <f>+W29</f>
        <v>1.9900000000000001E-2</v>
      </c>
      <c r="Y29" s="430"/>
      <c r="Z29" s="430"/>
      <c r="AA29" s="436"/>
      <c r="AB29" s="430"/>
      <c r="AC29" s="430"/>
      <c r="AD29" s="430"/>
      <c r="AE29" s="433">
        <v>3.3099999999999997E-2</v>
      </c>
      <c r="AF29" s="536">
        <f>+AE29</f>
        <v>3.3099999999999997E-2</v>
      </c>
      <c r="AG29" s="430"/>
      <c r="AH29" s="430"/>
      <c r="AI29" s="436"/>
      <c r="AJ29" s="436"/>
      <c r="AK29" s="430"/>
      <c r="AL29" s="430"/>
      <c r="AM29" s="440">
        <v>0.2</v>
      </c>
      <c r="AN29" s="536">
        <f>+AM29</f>
        <v>0.2</v>
      </c>
      <c r="AO29" s="430"/>
      <c r="AP29" s="430"/>
      <c r="AQ29" s="436"/>
      <c r="AR29" s="436"/>
      <c r="AS29" s="430"/>
      <c r="AT29" s="430"/>
      <c r="AU29" s="440" t="s">
        <v>75</v>
      </c>
      <c r="AV29" s="536" t="s">
        <v>75</v>
      </c>
      <c r="AW29" s="757">
        <v>0.25</v>
      </c>
      <c r="AX29" s="517">
        <f>+AN29</f>
        <v>0.2</v>
      </c>
      <c r="AY29" s="499">
        <f>+AX29</f>
        <v>0.2</v>
      </c>
      <c r="AZ29" s="518">
        <f t="shared" si="4"/>
        <v>0.8</v>
      </c>
      <c r="BA29" s="504">
        <f t="shared" si="5"/>
        <v>0.8</v>
      </c>
      <c r="BB29" s="479" t="s">
        <v>479</v>
      </c>
      <c r="BC29" s="479" t="s">
        <v>788</v>
      </c>
      <c r="BD29" s="480" t="s">
        <v>480</v>
      </c>
      <c r="BE29" s="480"/>
      <c r="BF29" s="425" t="s">
        <v>598</v>
      </c>
      <c r="BG29" s="532"/>
      <c r="BH29" s="529">
        <f t="shared" si="6"/>
        <v>-0.2</v>
      </c>
    </row>
    <row r="30" spans="1:60" s="24" customFormat="1" ht="83.25" customHeight="1" x14ac:dyDescent="0.25">
      <c r="A30" s="425" t="s">
        <v>584</v>
      </c>
      <c r="B30" s="425" t="s">
        <v>105</v>
      </c>
      <c r="C30" s="793" t="s">
        <v>15</v>
      </c>
      <c r="D30" s="468" t="s">
        <v>16</v>
      </c>
      <c r="E30" s="468" t="s">
        <v>617</v>
      </c>
      <c r="F30" s="468" t="s">
        <v>101</v>
      </c>
      <c r="G30" s="468" t="s">
        <v>81</v>
      </c>
      <c r="H30" s="468" t="s">
        <v>202</v>
      </c>
      <c r="I30" s="437"/>
      <c r="J30" s="437"/>
      <c r="K30" s="437"/>
      <c r="L30" s="437"/>
      <c r="M30" s="437"/>
      <c r="N30" s="437"/>
      <c r="O30" s="434">
        <v>0</v>
      </c>
      <c r="P30" s="439">
        <f>+O30</f>
        <v>0</v>
      </c>
      <c r="Q30" s="430"/>
      <c r="R30" s="430"/>
      <c r="S30" s="430"/>
      <c r="T30" s="430"/>
      <c r="U30" s="430"/>
      <c r="V30" s="430"/>
      <c r="W30" s="434">
        <v>0</v>
      </c>
      <c r="X30" s="439">
        <f>+W30</f>
        <v>0</v>
      </c>
      <c r="Y30" s="437"/>
      <c r="Z30" s="437"/>
      <c r="AA30" s="437"/>
      <c r="AB30" s="437"/>
      <c r="AC30" s="437"/>
      <c r="AD30" s="437"/>
      <c r="AE30" s="434">
        <v>0</v>
      </c>
      <c r="AF30" s="439">
        <f>+AE30</f>
        <v>0</v>
      </c>
      <c r="AG30" s="437"/>
      <c r="AH30" s="437"/>
      <c r="AI30" s="437"/>
      <c r="AJ30" s="437"/>
      <c r="AK30" s="437"/>
      <c r="AL30" s="437"/>
      <c r="AM30" s="434">
        <v>0.7</v>
      </c>
      <c r="AN30" s="439">
        <f t="shared" ref="AN30:AN37" si="15">+AM30</f>
        <v>0.7</v>
      </c>
      <c r="AO30" s="437"/>
      <c r="AP30" s="437"/>
      <c r="AQ30" s="437"/>
      <c r="AR30" s="437"/>
      <c r="AS30" s="437"/>
      <c r="AT30" s="437"/>
      <c r="AU30" s="434">
        <v>0.7</v>
      </c>
      <c r="AV30" s="439">
        <f>+AU30</f>
        <v>0.7</v>
      </c>
      <c r="AW30" s="763">
        <v>1</v>
      </c>
      <c r="AX30" s="517">
        <f t="shared" ref="AX30:AX34" si="16">+AV30</f>
        <v>0.7</v>
      </c>
      <c r="AY30" s="489">
        <v>1</v>
      </c>
      <c r="AZ30" s="518">
        <f t="shared" si="4"/>
        <v>1</v>
      </c>
      <c r="BA30" s="504">
        <f t="shared" si="5"/>
        <v>1</v>
      </c>
      <c r="BB30" s="479" t="s">
        <v>450</v>
      </c>
      <c r="BC30" s="480" t="s">
        <v>789</v>
      </c>
      <c r="BD30" s="480" t="s">
        <v>470</v>
      </c>
      <c r="BE30" s="480" t="s">
        <v>642</v>
      </c>
      <c r="BF30" s="425" t="s">
        <v>602</v>
      </c>
      <c r="BG30" s="533">
        <v>1</v>
      </c>
      <c r="BH30" s="529">
        <f t="shared" si="6"/>
        <v>0</v>
      </c>
    </row>
    <row r="31" spans="1:60" s="24" customFormat="1" ht="88.5" customHeight="1" x14ac:dyDescent="0.25">
      <c r="A31" s="425" t="s">
        <v>584</v>
      </c>
      <c r="B31" s="425" t="s">
        <v>105</v>
      </c>
      <c r="C31" s="793"/>
      <c r="D31" s="468" t="s">
        <v>17</v>
      </c>
      <c r="E31" s="468" t="s">
        <v>618</v>
      </c>
      <c r="F31" s="468" t="s">
        <v>101</v>
      </c>
      <c r="G31" s="468" t="s">
        <v>80</v>
      </c>
      <c r="H31" s="468" t="s">
        <v>202</v>
      </c>
      <c r="I31" s="430">
        <v>0</v>
      </c>
      <c r="J31" s="430">
        <v>0</v>
      </c>
      <c r="K31" s="430">
        <v>0</v>
      </c>
      <c r="L31" s="430">
        <v>0</v>
      </c>
      <c r="M31" s="430">
        <v>0</v>
      </c>
      <c r="N31" s="430">
        <v>0</v>
      </c>
      <c r="O31" s="434">
        <v>0.09</v>
      </c>
      <c r="P31" s="536">
        <f>(I31+J31+K31+L31+M31+N31)/56</f>
        <v>0</v>
      </c>
      <c r="Q31" s="430">
        <v>0</v>
      </c>
      <c r="R31" s="430">
        <v>0</v>
      </c>
      <c r="S31" s="430">
        <v>0</v>
      </c>
      <c r="T31" s="430">
        <v>0</v>
      </c>
      <c r="U31" s="430">
        <v>0</v>
      </c>
      <c r="V31" s="430">
        <v>0</v>
      </c>
      <c r="W31" s="434">
        <v>0</v>
      </c>
      <c r="X31" s="536">
        <f>(Q31+R31+S31+T31+U31+V31)/56</f>
        <v>0</v>
      </c>
      <c r="Y31" s="430">
        <v>0</v>
      </c>
      <c r="Z31" s="430">
        <v>0</v>
      </c>
      <c r="AA31" s="430">
        <v>0</v>
      </c>
      <c r="AB31" s="430">
        <v>0</v>
      </c>
      <c r="AC31" s="430">
        <v>0</v>
      </c>
      <c r="AD31" s="430">
        <v>0</v>
      </c>
      <c r="AE31" s="434">
        <v>0</v>
      </c>
      <c r="AF31" s="536">
        <f>(Y31+Z31+AA31+AB31+AC31+AD31)/56</f>
        <v>0</v>
      </c>
      <c r="AG31" s="430">
        <v>0</v>
      </c>
      <c r="AH31" s="430">
        <v>2</v>
      </c>
      <c r="AI31" s="430">
        <v>0</v>
      </c>
      <c r="AJ31" s="430">
        <v>0</v>
      </c>
      <c r="AK31" s="430">
        <v>0</v>
      </c>
      <c r="AL31" s="430">
        <v>0</v>
      </c>
      <c r="AM31" s="434">
        <v>0</v>
      </c>
      <c r="AN31" s="536">
        <f t="shared" si="15"/>
        <v>0</v>
      </c>
      <c r="AO31" s="430"/>
      <c r="AP31" s="430"/>
      <c r="AQ31" s="430"/>
      <c r="AR31" s="430"/>
      <c r="AS31" s="430"/>
      <c r="AT31" s="430"/>
      <c r="AU31" s="434">
        <v>0</v>
      </c>
      <c r="AV31" s="536">
        <f>+AU31</f>
        <v>0</v>
      </c>
      <c r="AW31" s="757">
        <v>0.45</v>
      </c>
      <c r="AX31" s="517">
        <f t="shared" si="16"/>
        <v>0</v>
      </c>
      <c r="AY31" s="497">
        <v>0.15559999999999999</v>
      </c>
      <c r="AZ31" s="518">
        <f t="shared" si="4"/>
        <v>0.34577777777777774</v>
      </c>
      <c r="BA31" s="504">
        <f t="shared" si="5"/>
        <v>0.34577777777777774</v>
      </c>
      <c r="BB31" s="480" t="s">
        <v>733</v>
      </c>
      <c r="BC31" s="480" t="s">
        <v>790</v>
      </c>
      <c r="BD31" s="480" t="s">
        <v>734</v>
      </c>
      <c r="BE31" s="480" t="s">
        <v>643</v>
      </c>
      <c r="BF31" s="425" t="s">
        <v>602</v>
      </c>
      <c r="BG31" s="535">
        <v>0.15559999999999999</v>
      </c>
      <c r="BH31" s="529">
        <f t="shared" si="6"/>
        <v>0</v>
      </c>
    </row>
    <row r="32" spans="1:60" s="24" customFormat="1" ht="179.25" customHeight="1" x14ac:dyDescent="0.25">
      <c r="A32" s="425" t="s">
        <v>584</v>
      </c>
      <c r="B32" s="425" t="s">
        <v>105</v>
      </c>
      <c r="C32" s="793"/>
      <c r="D32" s="468" t="s">
        <v>18</v>
      </c>
      <c r="E32" s="468" t="s">
        <v>619</v>
      </c>
      <c r="F32" s="468" t="s">
        <v>101</v>
      </c>
      <c r="G32" s="468" t="s">
        <v>80</v>
      </c>
      <c r="H32" s="468" t="s">
        <v>202</v>
      </c>
      <c r="I32" s="430">
        <v>2</v>
      </c>
      <c r="J32" s="430">
        <v>3</v>
      </c>
      <c r="K32" s="430">
        <v>6</v>
      </c>
      <c r="L32" s="430">
        <v>4</v>
      </c>
      <c r="M32" s="430">
        <v>0</v>
      </c>
      <c r="N32" s="430">
        <v>5</v>
      </c>
      <c r="O32" s="434">
        <v>0</v>
      </c>
      <c r="P32" s="536">
        <f>+O32</f>
        <v>0</v>
      </c>
      <c r="Q32" s="430">
        <v>6</v>
      </c>
      <c r="R32" s="430">
        <v>3</v>
      </c>
      <c r="S32" s="430">
        <v>6</v>
      </c>
      <c r="T32" s="430">
        <v>10</v>
      </c>
      <c r="U32" s="430">
        <v>0</v>
      </c>
      <c r="V32" s="430">
        <v>5</v>
      </c>
      <c r="W32" s="434">
        <v>0</v>
      </c>
      <c r="X32" s="536">
        <f t="shared" ref="X32:X39" si="17">+W32</f>
        <v>0</v>
      </c>
      <c r="Y32" s="430">
        <v>9</v>
      </c>
      <c r="Z32" s="430">
        <v>5</v>
      </c>
      <c r="AA32" s="430">
        <v>6</v>
      </c>
      <c r="AB32" s="430">
        <v>11</v>
      </c>
      <c r="AC32" s="430">
        <v>0</v>
      </c>
      <c r="AD32" s="430">
        <v>7</v>
      </c>
      <c r="AE32" s="434">
        <v>0</v>
      </c>
      <c r="AF32" s="536">
        <f>+AE32</f>
        <v>0</v>
      </c>
      <c r="AG32" s="430">
        <v>0</v>
      </c>
      <c r="AH32" s="430">
        <v>3</v>
      </c>
      <c r="AI32" s="430">
        <v>0</v>
      </c>
      <c r="AJ32" s="430">
        <v>11</v>
      </c>
      <c r="AK32" s="430">
        <v>0</v>
      </c>
      <c r="AL32" s="430">
        <v>7</v>
      </c>
      <c r="AM32" s="434">
        <v>0</v>
      </c>
      <c r="AN32" s="536">
        <f t="shared" si="15"/>
        <v>0</v>
      </c>
      <c r="AO32" s="430"/>
      <c r="AP32" s="430"/>
      <c r="AQ32" s="430"/>
      <c r="AR32" s="430"/>
      <c r="AS32" s="430"/>
      <c r="AT32" s="430"/>
      <c r="AU32" s="434">
        <v>0</v>
      </c>
      <c r="AV32" s="536">
        <f>+AU32</f>
        <v>0</v>
      </c>
      <c r="AW32" s="757">
        <v>1</v>
      </c>
      <c r="AX32" s="517">
        <f t="shared" si="16"/>
        <v>0</v>
      </c>
      <c r="AY32" s="489">
        <v>7.0000000000000007E-2</v>
      </c>
      <c r="AZ32" s="518">
        <f t="shared" si="4"/>
        <v>7.0000000000000007E-2</v>
      </c>
      <c r="BA32" s="504">
        <f t="shared" si="5"/>
        <v>7.0000000000000007E-2</v>
      </c>
      <c r="BB32" s="480" t="s">
        <v>330</v>
      </c>
      <c r="BC32" s="480" t="s">
        <v>683</v>
      </c>
      <c r="BD32" s="480" t="s">
        <v>735</v>
      </c>
      <c r="BE32" s="480" t="s">
        <v>644</v>
      </c>
      <c r="BF32" s="425" t="s">
        <v>602</v>
      </c>
      <c r="BG32" s="532">
        <v>7.0000000000000007E-2</v>
      </c>
      <c r="BH32" s="529">
        <f t="shared" si="6"/>
        <v>0</v>
      </c>
    </row>
    <row r="33" spans="1:60" s="24" customFormat="1" ht="83.25" customHeight="1" x14ac:dyDescent="0.25">
      <c r="A33" s="425" t="s">
        <v>584</v>
      </c>
      <c r="B33" s="425" t="s">
        <v>105</v>
      </c>
      <c r="C33" s="792" t="s">
        <v>19</v>
      </c>
      <c r="D33" s="468" t="s">
        <v>31</v>
      </c>
      <c r="E33" s="468" t="s">
        <v>451</v>
      </c>
      <c r="F33" s="468" t="s">
        <v>99</v>
      </c>
      <c r="G33" s="468" t="s">
        <v>80</v>
      </c>
      <c r="H33" s="468" t="s">
        <v>203</v>
      </c>
      <c r="I33" s="430"/>
      <c r="J33" s="430"/>
      <c r="K33" s="430"/>
      <c r="L33" s="430"/>
      <c r="M33" s="430"/>
      <c r="N33" s="430"/>
      <c r="O33" s="434">
        <v>0</v>
      </c>
      <c r="P33" s="439">
        <f>+O33</f>
        <v>0</v>
      </c>
      <c r="Q33" s="429"/>
      <c r="R33" s="429"/>
      <c r="S33" s="429"/>
      <c r="T33" s="429"/>
      <c r="U33" s="429"/>
      <c r="V33" s="429"/>
      <c r="W33" s="438">
        <v>0</v>
      </c>
      <c r="X33" s="439">
        <f t="shared" si="17"/>
        <v>0</v>
      </c>
      <c r="Y33" s="429"/>
      <c r="Z33" s="429"/>
      <c r="AA33" s="429"/>
      <c r="AB33" s="429"/>
      <c r="AC33" s="429"/>
      <c r="AD33" s="429"/>
      <c r="AE33" s="438">
        <v>0</v>
      </c>
      <c r="AF33" s="439">
        <f>+AE33</f>
        <v>0</v>
      </c>
      <c r="AG33" s="429"/>
      <c r="AH33" s="429"/>
      <c r="AI33" s="429"/>
      <c r="AJ33" s="429"/>
      <c r="AK33" s="429"/>
      <c r="AL33" s="429"/>
      <c r="AM33" s="438">
        <v>0</v>
      </c>
      <c r="AN33" s="439">
        <f t="shared" si="15"/>
        <v>0</v>
      </c>
      <c r="AO33" s="429"/>
      <c r="AP33" s="429"/>
      <c r="AQ33" s="429"/>
      <c r="AR33" s="429"/>
      <c r="AS33" s="429"/>
      <c r="AT33" s="429"/>
      <c r="AU33" s="438">
        <v>0</v>
      </c>
      <c r="AV33" s="439">
        <f>+AU33</f>
        <v>0</v>
      </c>
      <c r="AW33" s="763">
        <v>0.1</v>
      </c>
      <c r="AX33" s="517">
        <f t="shared" si="16"/>
        <v>0</v>
      </c>
      <c r="AY33" s="489">
        <v>0</v>
      </c>
      <c r="AZ33" s="518">
        <f t="shared" si="4"/>
        <v>0</v>
      </c>
      <c r="BA33" s="504">
        <f t="shared" si="5"/>
        <v>0</v>
      </c>
      <c r="BB33" s="479" t="s">
        <v>736</v>
      </c>
      <c r="BC33" s="480" t="s">
        <v>834</v>
      </c>
      <c r="BD33" s="480" t="s">
        <v>737</v>
      </c>
      <c r="BE33" s="480" t="s">
        <v>645</v>
      </c>
      <c r="BF33" s="425" t="s">
        <v>603</v>
      </c>
      <c r="BG33" s="532">
        <v>0</v>
      </c>
      <c r="BH33" s="529">
        <f t="shared" si="6"/>
        <v>0</v>
      </c>
    </row>
    <row r="34" spans="1:60" s="24" customFormat="1" ht="102" customHeight="1" x14ac:dyDescent="0.25">
      <c r="A34" s="425" t="s">
        <v>584</v>
      </c>
      <c r="B34" s="425" t="s">
        <v>105</v>
      </c>
      <c r="C34" s="792"/>
      <c r="D34" s="468" t="s">
        <v>458</v>
      </c>
      <c r="E34" s="468" t="s">
        <v>457</v>
      </c>
      <c r="F34" s="468" t="s">
        <v>101</v>
      </c>
      <c r="G34" s="468" t="s">
        <v>80</v>
      </c>
      <c r="H34" s="468" t="s">
        <v>202</v>
      </c>
      <c r="I34" s="430"/>
      <c r="J34" s="430"/>
      <c r="K34" s="430"/>
      <c r="L34" s="430"/>
      <c r="M34" s="430"/>
      <c r="N34" s="430"/>
      <c r="O34" s="434"/>
      <c r="P34" s="439">
        <f>+O34</f>
        <v>0</v>
      </c>
      <c r="Q34" s="429"/>
      <c r="R34" s="429"/>
      <c r="S34" s="429"/>
      <c r="T34" s="429"/>
      <c r="U34" s="429"/>
      <c r="V34" s="429"/>
      <c r="W34" s="438"/>
      <c r="X34" s="439">
        <f t="shared" si="17"/>
        <v>0</v>
      </c>
      <c r="Y34" s="429"/>
      <c r="Z34" s="429"/>
      <c r="AA34" s="429"/>
      <c r="AB34" s="429"/>
      <c r="AC34" s="429"/>
      <c r="AD34" s="429"/>
      <c r="AE34" s="438"/>
      <c r="AF34" s="439">
        <f>+AE34</f>
        <v>0</v>
      </c>
      <c r="AG34" s="429"/>
      <c r="AH34" s="429"/>
      <c r="AI34" s="429"/>
      <c r="AJ34" s="429"/>
      <c r="AK34" s="429"/>
      <c r="AL34" s="429"/>
      <c r="AM34" s="438"/>
      <c r="AN34" s="439">
        <f t="shared" si="15"/>
        <v>0</v>
      </c>
      <c r="AO34" s="429"/>
      <c r="AP34" s="429"/>
      <c r="AQ34" s="429"/>
      <c r="AR34" s="429"/>
      <c r="AS34" s="429"/>
      <c r="AT34" s="429"/>
      <c r="AU34" s="438">
        <v>0.28570000000000001</v>
      </c>
      <c r="AV34" s="439">
        <f>+AU34</f>
        <v>0.28570000000000001</v>
      </c>
      <c r="AW34" s="763">
        <v>0.4</v>
      </c>
      <c r="AX34" s="517">
        <f t="shared" si="16"/>
        <v>0.28570000000000001</v>
      </c>
      <c r="AY34" s="489">
        <v>0.48</v>
      </c>
      <c r="AZ34" s="518">
        <f t="shared" si="4"/>
        <v>1.2</v>
      </c>
      <c r="BA34" s="504">
        <f t="shared" si="5"/>
        <v>1</v>
      </c>
      <c r="BB34" s="479" t="s">
        <v>738</v>
      </c>
      <c r="BC34" s="480" t="s">
        <v>685</v>
      </c>
      <c r="BD34" s="480" t="s">
        <v>461</v>
      </c>
      <c r="BE34" s="480" t="s">
        <v>646</v>
      </c>
      <c r="BF34" s="425" t="s">
        <v>603</v>
      </c>
      <c r="BG34" s="532">
        <v>0.48</v>
      </c>
      <c r="BH34" s="529">
        <f t="shared" si="6"/>
        <v>0</v>
      </c>
    </row>
    <row r="35" spans="1:60" s="24" customFormat="1" ht="90" customHeight="1" x14ac:dyDescent="0.25">
      <c r="A35" s="425" t="s">
        <v>584</v>
      </c>
      <c r="B35" s="425" t="s">
        <v>105</v>
      </c>
      <c r="C35" s="792"/>
      <c r="D35" s="468" t="s">
        <v>459</v>
      </c>
      <c r="E35" s="468" t="s">
        <v>460</v>
      </c>
      <c r="F35" s="424" t="s">
        <v>101</v>
      </c>
      <c r="G35" s="468"/>
      <c r="H35" s="468"/>
      <c r="I35" s="430"/>
      <c r="J35" s="430"/>
      <c r="K35" s="430"/>
      <c r="L35" s="430"/>
      <c r="M35" s="430"/>
      <c r="N35" s="430"/>
      <c r="O35" s="434" t="s">
        <v>462</v>
      </c>
      <c r="P35" s="439" t="str">
        <f>+O35</f>
        <v>Toma de datos</v>
      </c>
      <c r="Q35" s="429"/>
      <c r="R35" s="429"/>
      <c r="S35" s="429"/>
      <c r="T35" s="429"/>
      <c r="U35" s="429"/>
      <c r="V35" s="429"/>
      <c r="W35" s="434">
        <f>(357-634)/634</f>
        <v>-0.43690851735015773</v>
      </c>
      <c r="X35" s="439">
        <f t="shared" si="17"/>
        <v>-0.43690851735015773</v>
      </c>
      <c r="Y35" s="429"/>
      <c r="Z35" s="429"/>
      <c r="AA35" s="429"/>
      <c r="AB35" s="429"/>
      <c r="AC35" s="429"/>
      <c r="AD35" s="429"/>
      <c r="AE35" s="438"/>
      <c r="AF35" s="439" t="s">
        <v>75</v>
      </c>
      <c r="AG35" s="429"/>
      <c r="AH35" s="429"/>
      <c r="AI35" s="429"/>
      <c r="AJ35" s="429"/>
      <c r="AK35" s="429"/>
      <c r="AL35" s="429"/>
      <c r="AM35" s="438"/>
      <c r="AN35" s="439" t="s">
        <v>75</v>
      </c>
      <c r="AO35" s="429"/>
      <c r="AP35" s="429"/>
      <c r="AQ35" s="429"/>
      <c r="AR35" s="429"/>
      <c r="AS35" s="429"/>
      <c r="AT35" s="429"/>
      <c r="AU35" s="438"/>
      <c r="AV35" s="439" t="s">
        <v>75</v>
      </c>
      <c r="AW35" s="763" t="s">
        <v>447</v>
      </c>
      <c r="AX35" s="517">
        <f>+X35</f>
        <v>-0.43690851735015773</v>
      </c>
      <c r="AY35" s="489">
        <v>0</v>
      </c>
      <c r="AZ35" s="518" t="str">
        <f t="shared" si="4"/>
        <v/>
      </c>
      <c r="BA35" s="511" t="s">
        <v>447</v>
      </c>
      <c r="BB35" s="479" t="s">
        <v>739</v>
      </c>
      <c r="BC35" s="480" t="s">
        <v>686</v>
      </c>
      <c r="BD35" s="480" t="s">
        <v>463</v>
      </c>
      <c r="BE35" s="480" t="s">
        <v>647</v>
      </c>
      <c r="BF35" s="425" t="s">
        <v>603</v>
      </c>
      <c r="BG35" s="532">
        <v>0</v>
      </c>
      <c r="BH35" s="529">
        <f t="shared" si="6"/>
        <v>0</v>
      </c>
    </row>
    <row r="36" spans="1:60" s="24" customFormat="1" ht="135" customHeight="1" x14ac:dyDescent="0.25">
      <c r="A36" s="425" t="s">
        <v>584</v>
      </c>
      <c r="B36" s="425" t="s">
        <v>105</v>
      </c>
      <c r="C36" s="792"/>
      <c r="D36" s="468" t="s">
        <v>30</v>
      </c>
      <c r="E36" s="468" t="s">
        <v>620</v>
      </c>
      <c r="F36" s="468" t="s">
        <v>101</v>
      </c>
      <c r="G36" s="468" t="s">
        <v>80</v>
      </c>
      <c r="H36" s="468" t="s">
        <v>201</v>
      </c>
      <c r="I36" s="430"/>
      <c r="J36" s="430"/>
      <c r="K36" s="430"/>
      <c r="L36" s="430"/>
      <c r="M36" s="430"/>
      <c r="N36" s="430"/>
      <c r="O36" s="434">
        <v>0</v>
      </c>
      <c r="P36" s="439">
        <f>+O36</f>
        <v>0</v>
      </c>
      <c r="Q36" s="429"/>
      <c r="R36" s="429"/>
      <c r="S36" s="429"/>
      <c r="T36" s="429"/>
      <c r="U36" s="429"/>
      <c r="V36" s="429"/>
      <c r="W36" s="434">
        <v>0</v>
      </c>
      <c r="X36" s="439">
        <f t="shared" si="17"/>
        <v>0</v>
      </c>
      <c r="Y36" s="429"/>
      <c r="Z36" s="429"/>
      <c r="AA36" s="429"/>
      <c r="AB36" s="429"/>
      <c r="AC36" s="429"/>
      <c r="AD36" s="429"/>
      <c r="AE36" s="434">
        <v>0</v>
      </c>
      <c r="AF36" s="439">
        <f>+AE36</f>
        <v>0</v>
      </c>
      <c r="AG36" s="429"/>
      <c r="AH36" s="429"/>
      <c r="AI36" s="429"/>
      <c r="AJ36" s="429"/>
      <c r="AK36" s="429"/>
      <c r="AL36" s="429"/>
      <c r="AM36" s="434">
        <v>0.15</v>
      </c>
      <c r="AN36" s="439">
        <f t="shared" si="15"/>
        <v>0.15</v>
      </c>
      <c r="AO36" s="429"/>
      <c r="AP36" s="429"/>
      <c r="AQ36" s="429"/>
      <c r="AR36" s="429"/>
      <c r="AS36" s="429"/>
      <c r="AT36" s="429"/>
      <c r="AU36" s="434"/>
      <c r="AV36" s="544">
        <v>0</v>
      </c>
      <c r="AW36" s="763">
        <v>0.4</v>
      </c>
      <c r="AX36" s="517">
        <f>+AN36</f>
        <v>0.15</v>
      </c>
      <c r="AY36" s="489">
        <v>0.7</v>
      </c>
      <c r="AZ36" s="518">
        <f t="shared" si="4"/>
        <v>1.7499999999999998</v>
      </c>
      <c r="BA36" s="504">
        <f t="shared" si="5"/>
        <v>1</v>
      </c>
      <c r="BB36" s="479" t="s">
        <v>495</v>
      </c>
      <c r="BC36" s="480" t="s">
        <v>687</v>
      </c>
      <c r="BD36" s="480" t="s">
        <v>740</v>
      </c>
      <c r="BE36" s="480"/>
      <c r="BF36" s="425" t="s">
        <v>599</v>
      </c>
      <c r="BG36" s="532">
        <v>0.7</v>
      </c>
      <c r="BH36" s="529">
        <f t="shared" si="6"/>
        <v>0</v>
      </c>
    </row>
    <row r="37" spans="1:60" s="24" customFormat="1" ht="409.5" x14ac:dyDescent="0.25">
      <c r="A37" s="425" t="s">
        <v>584</v>
      </c>
      <c r="B37" s="425" t="s">
        <v>105</v>
      </c>
      <c r="C37" s="792"/>
      <c r="D37" s="468" t="s">
        <v>20</v>
      </c>
      <c r="E37" s="468" t="s">
        <v>621</v>
      </c>
      <c r="F37" s="468" t="s">
        <v>101</v>
      </c>
      <c r="G37" s="468" t="s">
        <v>80</v>
      </c>
      <c r="H37" s="468" t="s">
        <v>202</v>
      </c>
      <c r="I37" s="430"/>
      <c r="J37" s="430"/>
      <c r="K37" s="430"/>
      <c r="L37" s="430"/>
      <c r="M37" s="430"/>
      <c r="N37" s="430"/>
      <c r="O37" s="434">
        <v>0</v>
      </c>
      <c r="P37" s="439">
        <f t="shared" ref="P37:P48" si="18">+O37</f>
        <v>0</v>
      </c>
      <c r="Q37" s="429"/>
      <c r="R37" s="429"/>
      <c r="S37" s="429"/>
      <c r="T37" s="429"/>
      <c r="U37" s="429"/>
      <c r="V37" s="429"/>
      <c r="W37" s="434">
        <v>1</v>
      </c>
      <c r="X37" s="439">
        <f t="shared" si="17"/>
        <v>1</v>
      </c>
      <c r="Y37" s="429"/>
      <c r="Z37" s="429"/>
      <c r="AA37" s="429"/>
      <c r="AB37" s="429"/>
      <c r="AC37" s="429"/>
      <c r="AD37" s="429"/>
      <c r="AE37" s="434">
        <v>1</v>
      </c>
      <c r="AF37" s="439">
        <f>+AE37</f>
        <v>1</v>
      </c>
      <c r="AG37" s="429"/>
      <c r="AH37" s="429"/>
      <c r="AI37" s="429"/>
      <c r="AJ37" s="429"/>
      <c r="AK37" s="429"/>
      <c r="AL37" s="429"/>
      <c r="AM37" s="434">
        <v>1</v>
      </c>
      <c r="AN37" s="439">
        <f t="shared" si="15"/>
        <v>1</v>
      </c>
      <c r="AO37" s="429"/>
      <c r="AP37" s="429"/>
      <c r="AQ37" s="429"/>
      <c r="AR37" s="429"/>
      <c r="AS37" s="429"/>
      <c r="AT37" s="429"/>
      <c r="AU37" s="434">
        <v>1</v>
      </c>
      <c r="AV37" s="439">
        <f t="shared" ref="AV37" si="19">+AU37</f>
        <v>1</v>
      </c>
      <c r="AW37" s="763">
        <v>0.4</v>
      </c>
      <c r="AX37" s="517">
        <f t="shared" ref="AX37:AX40" si="20">+AV37</f>
        <v>1</v>
      </c>
      <c r="AY37" s="489">
        <v>0.68</v>
      </c>
      <c r="AZ37" s="518">
        <f t="shared" si="4"/>
        <v>1.7</v>
      </c>
      <c r="BA37" s="504">
        <f t="shared" si="5"/>
        <v>1</v>
      </c>
      <c r="BB37" s="479" t="s">
        <v>496</v>
      </c>
      <c r="BC37" s="479" t="s">
        <v>496</v>
      </c>
      <c r="BD37" s="480" t="s">
        <v>497</v>
      </c>
      <c r="BE37" s="480"/>
      <c r="BF37" s="425" t="s">
        <v>599</v>
      </c>
      <c r="BG37" s="532"/>
      <c r="BH37" s="529">
        <f t="shared" si="6"/>
        <v>-0.68</v>
      </c>
    </row>
    <row r="38" spans="1:60" s="24" customFormat="1" ht="42" customHeight="1" x14ac:dyDescent="0.25">
      <c r="A38" s="425" t="s">
        <v>584</v>
      </c>
      <c r="B38" s="425" t="s">
        <v>105</v>
      </c>
      <c r="C38" s="467"/>
      <c r="D38" s="468" t="s">
        <v>468</v>
      </c>
      <c r="E38" s="468" t="s">
        <v>467</v>
      </c>
      <c r="F38" s="468" t="s">
        <v>101</v>
      </c>
      <c r="G38" s="468" t="s">
        <v>80</v>
      </c>
      <c r="H38" s="468" t="s">
        <v>201</v>
      </c>
      <c r="I38" s="430"/>
      <c r="J38" s="430"/>
      <c r="K38" s="430"/>
      <c r="L38" s="430"/>
      <c r="M38" s="430"/>
      <c r="N38" s="430"/>
      <c r="O38" s="434"/>
      <c r="P38" s="544">
        <v>0</v>
      </c>
      <c r="Q38" s="544"/>
      <c r="R38" s="544"/>
      <c r="S38" s="544"/>
      <c r="T38" s="544"/>
      <c r="U38" s="544"/>
      <c r="V38" s="544"/>
      <c r="W38" s="544"/>
      <c r="X38" s="544">
        <v>0</v>
      </c>
      <c r="Y38" s="544"/>
      <c r="Z38" s="544"/>
      <c r="AA38" s="544"/>
      <c r="AB38" s="544"/>
      <c r="AC38" s="544"/>
      <c r="AD38" s="544"/>
      <c r="AE38" s="544"/>
      <c r="AF38" s="544">
        <v>0</v>
      </c>
      <c r="AG38" s="544"/>
      <c r="AH38" s="544"/>
      <c r="AI38" s="544"/>
      <c r="AJ38" s="544"/>
      <c r="AK38" s="544"/>
      <c r="AL38" s="544"/>
      <c r="AM38" s="434">
        <f>1/23</f>
        <v>4.3478260869565216E-2</v>
      </c>
      <c r="AN38" s="544">
        <f>+AM38</f>
        <v>4.3478260869565216E-2</v>
      </c>
      <c r="AO38" s="547"/>
      <c r="AP38" s="547"/>
      <c r="AQ38" s="547"/>
      <c r="AR38" s="547"/>
      <c r="AS38" s="547"/>
      <c r="AT38" s="547"/>
      <c r="AU38" s="434">
        <f>2/23</f>
        <v>8.6956521739130432E-2</v>
      </c>
      <c r="AV38" s="544">
        <f>+AU38</f>
        <v>8.6956521739130432E-2</v>
      </c>
      <c r="AW38" s="761">
        <v>0.4</v>
      </c>
      <c r="AX38" s="517">
        <f t="shared" si="20"/>
        <v>8.6956521739130432E-2</v>
      </c>
      <c r="AY38" s="497">
        <v>0.1739</v>
      </c>
      <c r="AZ38" s="518">
        <f t="shared" si="4"/>
        <v>0.43474999999999997</v>
      </c>
      <c r="BA38" s="504">
        <f t="shared" si="5"/>
        <v>0.43474999999999997</v>
      </c>
      <c r="BB38" s="479" t="s">
        <v>469</v>
      </c>
      <c r="BC38" s="480" t="s">
        <v>688</v>
      </c>
      <c r="BD38" s="480" t="s">
        <v>741</v>
      </c>
      <c r="BE38" s="480" t="s">
        <v>648</v>
      </c>
      <c r="BF38" s="425" t="s">
        <v>603</v>
      </c>
      <c r="BG38" s="535">
        <v>0.1739</v>
      </c>
      <c r="BH38" s="529">
        <f t="shared" si="6"/>
        <v>0</v>
      </c>
    </row>
    <row r="39" spans="1:60" s="24" customFormat="1" ht="109.5" customHeight="1" x14ac:dyDescent="0.25">
      <c r="A39" s="425" t="s">
        <v>581</v>
      </c>
      <c r="B39" s="425" t="s">
        <v>98</v>
      </c>
      <c r="C39" s="468" t="s">
        <v>39</v>
      </c>
      <c r="D39" s="468" t="s">
        <v>40</v>
      </c>
      <c r="E39" s="468" t="s">
        <v>609</v>
      </c>
      <c r="F39" s="468" t="s">
        <v>101</v>
      </c>
      <c r="G39" s="468" t="s">
        <v>80</v>
      </c>
      <c r="H39" s="468" t="s">
        <v>201</v>
      </c>
      <c r="I39" s="430">
        <v>0</v>
      </c>
      <c r="J39" s="430">
        <v>0</v>
      </c>
      <c r="K39" s="430">
        <v>0</v>
      </c>
      <c r="L39" s="430">
        <v>0</v>
      </c>
      <c r="M39" s="430">
        <v>0</v>
      </c>
      <c r="N39" s="430">
        <v>0</v>
      </c>
      <c r="O39" s="438">
        <v>0</v>
      </c>
      <c r="P39" s="439">
        <f>+O39</f>
        <v>0</v>
      </c>
      <c r="Q39" s="430">
        <v>0</v>
      </c>
      <c r="R39" s="430">
        <v>0</v>
      </c>
      <c r="S39" s="430">
        <v>0</v>
      </c>
      <c r="T39" s="430">
        <v>0</v>
      </c>
      <c r="U39" s="430">
        <v>0</v>
      </c>
      <c r="V39" s="430">
        <v>0</v>
      </c>
      <c r="W39" s="438">
        <v>0</v>
      </c>
      <c r="X39" s="439">
        <f t="shared" si="17"/>
        <v>0</v>
      </c>
      <c r="Y39" s="430">
        <v>0</v>
      </c>
      <c r="Z39" s="430">
        <v>0</v>
      </c>
      <c r="AA39" s="430">
        <v>0</v>
      </c>
      <c r="AB39" s="430">
        <v>0</v>
      </c>
      <c r="AC39" s="430">
        <v>0</v>
      </c>
      <c r="AD39" s="430">
        <v>0</v>
      </c>
      <c r="AE39" s="438">
        <v>0</v>
      </c>
      <c r="AF39" s="439">
        <f>+AE39</f>
        <v>0</v>
      </c>
      <c r="AG39" s="430">
        <v>0</v>
      </c>
      <c r="AH39" s="430">
        <v>0</v>
      </c>
      <c r="AI39" s="430">
        <v>0</v>
      </c>
      <c r="AJ39" s="430">
        <v>0</v>
      </c>
      <c r="AK39" s="430">
        <v>0</v>
      </c>
      <c r="AL39" s="430">
        <v>0</v>
      </c>
      <c r="AM39" s="548">
        <v>0</v>
      </c>
      <c r="AN39" s="439">
        <f>+AL39</f>
        <v>0</v>
      </c>
      <c r="AO39" s="430"/>
      <c r="AP39" s="430"/>
      <c r="AQ39" s="430"/>
      <c r="AR39" s="430"/>
      <c r="AS39" s="430"/>
      <c r="AT39" s="430"/>
      <c r="AU39" s="548">
        <v>0</v>
      </c>
      <c r="AV39" s="439">
        <f>+AU39</f>
        <v>0</v>
      </c>
      <c r="AW39" s="763">
        <v>0.2</v>
      </c>
      <c r="AX39" s="517">
        <f t="shared" si="20"/>
        <v>0</v>
      </c>
      <c r="AY39" s="489">
        <v>0</v>
      </c>
      <c r="AZ39" s="518">
        <f t="shared" si="4"/>
        <v>0</v>
      </c>
      <c r="BA39" s="504">
        <f t="shared" si="5"/>
        <v>0</v>
      </c>
      <c r="BB39" s="479" t="s">
        <v>742</v>
      </c>
      <c r="BC39" s="479" t="s">
        <v>742</v>
      </c>
      <c r="BD39" s="480" t="s">
        <v>743</v>
      </c>
      <c r="BE39" s="480"/>
      <c r="BF39" s="425" t="s">
        <v>598</v>
      </c>
      <c r="BG39" s="532"/>
      <c r="BH39" s="529">
        <f t="shared" si="6"/>
        <v>0</v>
      </c>
    </row>
    <row r="40" spans="1:60" s="24" customFormat="1" ht="81.75" customHeight="1" x14ac:dyDescent="0.25">
      <c r="A40" s="425" t="s">
        <v>584</v>
      </c>
      <c r="B40" s="425" t="s">
        <v>105</v>
      </c>
      <c r="C40" s="468" t="s">
        <v>21</v>
      </c>
      <c r="D40" s="468" t="s">
        <v>83</v>
      </c>
      <c r="E40" s="468" t="s">
        <v>622</v>
      </c>
      <c r="F40" s="468" t="s">
        <v>101</v>
      </c>
      <c r="G40" s="468" t="s">
        <v>84</v>
      </c>
      <c r="H40" s="468" t="s">
        <v>202</v>
      </c>
      <c r="I40" s="430"/>
      <c r="J40" s="430"/>
      <c r="K40" s="430"/>
      <c r="L40" s="430"/>
      <c r="M40" s="430"/>
      <c r="N40" s="430"/>
      <c r="O40" s="434">
        <v>0</v>
      </c>
      <c r="P40" s="439">
        <f t="shared" si="18"/>
        <v>0</v>
      </c>
      <c r="Q40" s="429"/>
      <c r="R40" s="429"/>
      <c r="S40" s="429"/>
      <c r="T40" s="429"/>
      <c r="U40" s="429"/>
      <c r="V40" s="429"/>
      <c r="W40" s="434">
        <v>0</v>
      </c>
      <c r="X40" s="439">
        <f t="shared" ref="X40:X48" si="21">+W40</f>
        <v>0</v>
      </c>
      <c r="Y40" s="429"/>
      <c r="Z40" s="429"/>
      <c r="AA40" s="429"/>
      <c r="AB40" s="429"/>
      <c r="AC40" s="429"/>
      <c r="AD40" s="429"/>
      <c r="AE40" s="434">
        <v>0</v>
      </c>
      <c r="AF40" s="439">
        <f t="shared" ref="AF40:AF45" si="22">+AE40</f>
        <v>0</v>
      </c>
      <c r="AG40" s="429"/>
      <c r="AH40" s="429"/>
      <c r="AI40" s="429"/>
      <c r="AJ40" s="429"/>
      <c r="AK40" s="429"/>
      <c r="AL40" s="429"/>
      <c r="AM40" s="434">
        <v>0.47</v>
      </c>
      <c r="AN40" s="439">
        <f t="shared" ref="AN40:AN45" si="23">+AM40</f>
        <v>0.47</v>
      </c>
      <c r="AO40" s="429"/>
      <c r="AP40" s="429"/>
      <c r="AQ40" s="429"/>
      <c r="AR40" s="429"/>
      <c r="AS40" s="429"/>
      <c r="AT40" s="429"/>
      <c r="AU40" s="434">
        <v>0.46700000000000003</v>
      </c>
      <c r="AV40" s="439">
        <f>+AU40</f>
        <v>0.46700000000000003</v>
      </c>
      <c r="AW40" s="763">
        <v>1</v>
      </c>
      <c r="AX40" s="517">
        <f t="shared" si="20"/>
        <v>0.46700000000000003</v>
      </c>
      <c r="AY40" s="489">
        <v>0.89</v>
      </c>
      <c r="AZ40" s="518">
        <f t="shared" si="4"/>
        <v>0.89</v>
      </c>
      <c r="BA40" s="504">
        <f t="shared" si="5"/>
        <v>0.89</v>
      </c>
      <c r="BB40" s="479" t="s">
        <v>744</v>
      </c>
      <c r="BC40" s="480" t="s">
        <v>689</v>
      </c>
      <c r="BD40" s="480" t="s">
        <v>745</v>
      </c>
      <c r="BE40" s="480" t="s">
        <v>649</v>
      </c>
      <c r="BF40" s="425" t="s">
        <v>603</v>
      </c>
      <c r="BG40" s="532">
        <v>0.89</v>
      </c>
      <c r="BH40" s="529">
        <f t="shared" si="6"/>
        <v>0</v>
      </c>
    </row>
    <row r="41" spans="1:60" s="24" customFormat="1" ht="75" customHeight="1" x14ac:dyDescent="0.25">
      <c r="A41" s="425" t="s">
        <v>706</v>
      </c>
      <c r="B41" s="425" t="s">
        <v>109</v>
      </c>
      <c r="C41" s="793" t="s">
        <v>29</v>
      </c>
      <c r="D41" s="468" t="s">
        <v>64</v>
      </c>
      <c r="E41" s="468" t="s">
        <v>498</v>
      </c>
      <c r="F41" s="468" t="s">
        <v>101</v>
      </c>
      <c r="G41" s="468" t="s">
        <v>80</v>
      </c>
      <c r="H41" s="468" t="s">
        <v>201</v>
      </c>
      <c r="I41" s="430"/>
      <c r="J41" s="430"/>
      <c r="K41" s="430"/>
      <c r="L41" s="430"/>
      <c r="M41" s="430"/>
      <c r="N41" s="430"/>
      <c r="O41" s="434">
        <v>0.7</v>
      </c>
      <c r="P41" s="439">
        <f t="shared" si="18"/>
        <v>0.7</v>
      </c>
      <c r="Q41" s="435"/>
      <c r="R41" s="435"/>
      <c r="S41" s="435"/>
      <c r="T41" s="435"/>
      <c r="U41" s="435"/>
      <c r="V41" s="435"/>
      <c r="W41" s="434">
        <v>0.73576923076923073</v>
      </c>
      <c r="X41" s="439">
        <f t="shared" si="21"/>
        <v>0.73576923076923073</v>
      </c>
      <c r="Y41" s="435"/>
      <c r="Z41" s="435"/>
      <c r="AA41" s="435"/>
      <c r="AB41" s="435"/>
      <c r="AC41" s="435"/>
      <c r="AD41" s="435"/>
      <c r="AE41" s="434">
        <v>0.73576923076923073</v>
      </c>
      <c r="AF41" s="439">
        <f t="shared" si="22"/>
        <v>0.73576923076923073</v>
      </c>
      <c r="AG41" s="435"/>
      <c r="AH41" s="435"/>
      <c r="AI41" s="435"/>
      <c r="AJ41" s="435"/>
      <c r="AK41" s="435"/>
      <c r="AL41" s="435"/>
      <c r="AM41" s="434">
        <v>0.74015384615384616</v>
      </c>
      <c r="AN41" s="439">
        <f t="shared" si="23"/>
        <v>0.74015384615384616</v>
      </c>
      <c r="AO41" s="435"/>
      <c r="AP41" s="435"/>
      <c r="AQ41" s="435"/>
      <c r="AR41" s="435"/>
      <c r="AS41" s="435"/>
      <c r="AT41" s="435"/>
      <c r="AU41" s="434"/>
      <c r="AV41" s="544">
        <v>0</v>
      </c>
      <c r="AW41" s="763">
        <v>1</v>
      </c>
      <c r="AX41" s="517">
        <f>+AN41</f>
        <v>0.74015384615384616</v>
      </c>
      <c r="AY41" s="489">
        <v>0.74</v>
      </c>
      <c r="AZ41" s="518">
        <f t="shared" si="4"/>
        <v>0.74</v>
      </c>
      <c r="BA41" s="504">
        <f t="shared" si="5"/>
        <v>0.74</v>
      </c>
      <c r="BB41" s="490" t="s">
        <v>746</v>
      </c>
      <c r="BC41" s="491" t="s">
        <v>690</v>
      </c>
      <c r="BD41" s="480" t="s">
        <v>500</v>
      </c>
      <c r="BE41" s="480" t="s">
        <v>650</v>
      </c>
      <c r="BF41" s="425" t="s">
        <v>604</v>
      </c>
      <c r="BG41" s="532">
        <v>0.74</v>
      </c>
      <c r="BH41" s="529">
        <f t="shared" si="6"/>
        <v>0</v>
      </c>
    </row>
    <row r="42" spans="1:60" s="24" customFormat="1" ht="84" customHeight="1" x14ac:dyDescent="0.25">
      <c r="A42" s="425" t="s">
        <v>706</v>
      </c>
      <c r="B42" s="425" t="s">
        <v>109</v>
      </c>
      <c r="C42" s="793"/>
      <c r="D42" s="468" t="s">
        <v>65</v>
      </c>
      <c r="E42" s="468" t="s">
        <v>623</v>
      </c>
      <c r="F42" s="468" t="s">
        <v>101</v>
      </c>
      <c r="G42" s="468" t="s">
        <v>82</v>
      </c>
      <c r="H42" s="468" t="s">
        <v>209</v>
      </c>
      <c r="I42" s="430"/>
      <c r="J42" s="430"/>
      <c r="K42" s="430"/>
      <c r="L42" s="430"/>
      <c r="M42" s="430"/>
      <c r="N42" s="430"/>
      <c r="O42" s="434">
        <v>0.873</v>
      </c>
      <c r="P42" s="439">
        <f t="shared" si="18"/>
        <v>0.873</v>
      </c>
      <c r="Q42" s="429"/>
      <c r="R42" s="429"/>
      <c r="S42" s="429"/>
      <c r="T42" s="429"/>
      <c r="U42" s="429"/>
      <c r="V42" s="429"/>
      <c r="W42" s="434">
        <v>1.0994046619207594</v>
      </c>
      <c r="X42" s="439">
        <f t="shared" si="21"/>
        <v>1.0994046619207594</v>
      </c>
      <c r="Y42" s="429"/>
      <c r="Z42" s="429"/>
      <c r="AA42" s="429"/>
      <c r="AB42" s="429"/>
      <c r="AC42" s="429"/>
      <c r="AD42" s="429"/>
      <c r="AE42" s="434">
        <v>0.56399999999999995</v>
      </c>
      <c r="AF42" s="439">
        <f t="shared" si="22"/>
        <v>0.56399999999999995</v>
      </c>
      <c r="AG42" s="429"/>
      <c r="AH42" s="429"/>
      <c r="AI42" s="429"/>
      <c r="AJ42" s="429"/>
      <c r="AK42" s="429"/>
      <c r="AL42" s="429"/>
      <c r="AM42" s="434">
        <v>0.87518197851531176</v>
      </c>
      <c r="AN42" s="439">
        <f t="shared" si="23"/>
        <v>0.87518197851531176</v>
      </c>
      <c r="AO42" s="429"/>
      <c r="AP42" s="429"/>
      <c r="AQ42" s="429"/>
      <c r="AR42" s="429"/>
      <c r="AS42" s="429"/>
      <c r="AT42" s="429"/>
      <c r="AU42" s="434">
        <v>0.31</v>
      </c>
      <c r="AV42" s="439">
        <f>+AU42</f>
        <v>0.31</v>
      </c>
      <c r="AW42" s="763">
        <v>1</v>
      </c>
      <c r="AX42" s="549">
        <f t="shared" ref="AX42:AX44" si="24">+AV42</f>
        <v>0.31</v>
      </c>
      <c r="AY42" s="489">
        <v>1.1000000000000001</v>
      </c>
      <c r="AZ42" s="518">
        <f t="shared" si="4"/>
        <v>1.1000000000000001</v>
      </c>
      <c r="BA42" s="504">
        <f t="shared" si="5"/>
        <v>1</v>
      </c>
      <c r="BB42" s="492" t="s">
        <v>499</v>
      </c>
      <c r="BC42" s="478" t="s">
        <v>691</v>
      </c>
      <c r="BD42" s="480" t="s">
        <v>747</v>
      </c>
      <c r="BE42" s="480" t="s">
        <v>651</v>
      </c>
      <c r="BF42" s="425" t="s">
        <v>604</v>
      </c>
      <c r="BG42" s="532">
        <v>1.1000000000000001</v>
      </c>
      <c r="BH42" s="529">
        <f t="shared" si="6"/>
        <v>0</v>
      </c>
    </row>
    <row r="43" spans="1:60" s="24" customFormat="1" ht="114.75" customHeight="1" x14ac:dyDescent="0.25">
      <c r="A43" s="425" t="s">
        <v>706</v>
      </c>
      <c r="B43" s="425" t="s">
        <v>109</v>
      </c>
      <c r="C43" s="793"/>
      <c r="D43" s="468" t="s">
        <v>32</v>
      </c>
      <c r="E43" s="468" t="s">
        <v>624</v>
      </c>
      <c r="F43" s="468" t="s">
        <v>101</v>
      </c>
      <c r="G43" s="468" t="s">
        <v>82</v>
      </c>
      <c r="H43" s="468" t="s">
        <v>209</v>
      </c>
      <c r="I43" s="430"/>
      <c r="J43" s="430"/>
      <c r="K43" s="430"/>
      <c r="L43" s="430"/>
      <c r="M43" s="430"/>
      <c r="N43" s="430"/>
      <c r="O43" s="440">
        <v>0.313</v>
      </c>
      <c r="P43" s="439">
        <f t="shared" si="18"/>
        <v>0.313</v>
      </c>
      <c r="Q43" s="429"/>
      <c r="R43" s="429"/>
      <c r="S43" s="429"/>
      <c r="T43" s="429"/>
      <c r="U43" s="429"/>
      <c r="V43" s="429"/>
      <c r="W43" s="438">
        <v>0.63876543209876546</v>
      </c>
      <c r="X43" s="439">
        <f t="shared" si="21"/>
        <v>0.63876543209876546</v>
      </c>
      <c r="Y43" s="429"/>
      <c r="Z43" s="429"/>
      <c r="AA43" s="429"/>
      <c r="AB43" s="429"/>
      <c r="AC43" s="429"/>
      <c r="AD43" s="429"/>
      <c r="AE43" s="438">
        <v>0.4219753086419753</v>
      </c>
      <c r="AF43" s="439">
        <f t="shared" si="22"/>
        <v>0.4219753086419753</v>
      </c>
      <c r="AG43" s="429"/>
      <c r="AH43" s="429"/>
      <c r="AI43" s="429"/>
      <c r="AJ43" s="429"/>
      <c r="AK43" s="429"/>
      <c r="AL43" s="429"/>
      <c r="AM43" s="438">
        <v>0.83237528463278332</v>
      </c>
      <c r="AN43" s="439">
        <f t="shared" si="23"/>
        <v>0.83237528463278332</v>
      </c>
      <c r="AO43" s="429"/>
      <c r="AP43" s="429"/>
      <c r="AQ43" s="429"/>
      <c r="AR43" s="429"/>
      <c r="AS43" s="429"/>
      <c r="AT43" s="429"/>
      <c r="AU43" s="438">
        <v>0.19</v>
      </c>
      <c r="AV43" s="439">
        <f>+AU43</f>
        <v>0.19</v>
      </c>
      <c r="AW43" s="763">
        <v>1</v>
      </c>
      <c r="AX43" s="550">
        <f t="shared" si="24"/>
        <v>0.19</v>
      </c>
      <c r="AY43" s="489">
        <v>1.01</v>
      </c>
      <c r="AZ43" s="518">
        <f t="shared" si="4"/>
        <v>1.01</v>
      </c>
      <c r="BA43" s="504">
        <f t="shared" si="5"/>
        <v>1</v>
      </c>
      <c r="BB43" s="493" t="s">
        <v>748</v>
      </c>
      <c r="BC43" s="478" t="s">
        <v>692</v>
      </c>
      <c r="BD43" s="480" t="s">
        <v>749</v>
      </c>
      <c r="BE43" s="480" t="s">
        <v>652</v>
      </c>
      <c r="BF43" s="425" t="s">
        <v>604</v>
      </c>
      <c r="BG43" s="532">
        <v>1.01</v>
      </c>
      <c r="BH43" s="529">
        <f t="shared" si="6"/>
        <v>0</v>
      </c>
    </row>
    <row r="44" spans="1:60" s="24" customFormat="1" ht="121.5" customHeight="1" x14ac:dyDescent="0.25">
      <c r="A44" s="425" t="s">
        <v>584</v>
      </c>
      <c r="B44" s="425" t="s">
        <v>110</v>
      </c>
      <c r="C44" s="468" t="s">
        <v>22</v>
      </c>
      <c r="D44" s="468" t="s">
        <v>23</v>
      </c>
      <c r="E44" s="468" t="s">
        <v>625</v>
      </c>
      <c r="F44" s="468" t="s">
        <v>101</v>
      </c>
      <c r="G44" s="468" t="s">
        <v>82</v>
      </c>
      <c r="H44" s="468" t="s">
        <v>202</v>
      </c>
      <c r="I44" s="430"/>
      <c r="J44" s="430"/>
      <c r="K44" s="430"/>
      <c r="L44" s="430"/>
      <c r="M44" s="430"/>
      <c r="N44" s="430"/>
      <c r="O44" s="434">
        <v>0.25</v>
      </c>
      <c r="P44" s="439">
        <f t="shared" si="18"/>
        <v>0.25</v>
      </c>
      <c r="Q44" s="437"/>
      <c r="R44" s="437"/>
      <c r="S44" s="437"/>
      <c r="T44" s="437"/>
      <c r="U44" s="437"/>
      <c r="V44" s="437"/>
      <c r="W44" s="434">
        <v>0.54530000000000001</v>
      </c>
      <c r="X44" s="439">
        <f t="shared" si="21"/>
        <v>0.54530000000000001</v>
      </c>
      <c r="Y44" s="437"/>
      <c r="Z44" s="437"/>
      <c r="AA44" s="437"/>
      <c r="AB44" s="437"/>
      <c r="AC44" s="437"/>
      <c r="AD44" s="437"/>
      <c r="AE44" s="434">
        <v>0.57599999999999996</v>
      </c>
      <c r="AF44" s="439">
        <f t="shared" si="22"/>
        <v>0.57599999999999996</v>
      </c>
      <c r="AG44" s="437"/>
      <c r="AH44" s="437"/>
      <c r="AI44" s="437"/>
      <c r="AJ44" s="437"/>
      <c r="AK44" s="437"/>
      <c r="AL44" s="437"/>
      <c r="AM44" s="434">
        <f>+'meta 3431'!I26</f>
        <v>0.88420770505809987</v>
      </c>
      <c r="AN44" s="439">
        <f t="shared" si="23"/>
        <v>0.88420770505809987</v>
      </c>
      <c r="AO44" s="437"/>
      <c r="AP44" s="437"/>
      <c r="AQ44" s="437"/>
      <c r="AR44" s="437"/>
      <c r="AS44" s="437"/>
      <c r="AT44" s="437"/>
      <c r="AU44" s="434">
        <f>+'meta 3431'!J26</f>
        <v>0.59906862478165135</v>
      </c>
      <c r="AV44" s="439">
        <f>+AU44</f>
        <v>0.59906862478165135</v>
      </c>
      <c r="AW44" s="763">
        <v>1</v>
      </c>
      <c r="AX44" s="551">
        <f t="shared" si="24"/>
        <v>0.59906862478165135</v>
      </c>
      <c r="AY44" s="498">
        <v>0.94779999999999998</v>
      </c>
      <c r="AZ44" s="518">
        <f t="shared" si="4"/>
        <v>0.94779999999999998</v>
      </c>
      <c r="BA44" s="504">
        <f t="shared" si="5"/>
        <v>0.94779999999999998</v>
      </c>
      <c r="BB44" s="479" t="s">
        <v>464</v>
      </c>
      <c r="BC44" s="479" t="s">
        <v>464</v>
      </c>
      <c r="BD44" s="480" t="s">
        <v>511</v>
      </c>
      <c r="BE44" s="480" t="s">
        <v>653</v>
      </c>
      <c r="BF44" s="425" t="s">
        <v>601</v>
      </c>
      <c r="BG44" s="552">
        <v>0.94779999999999998</v>
      </c>
      <c r="BH44" s="529">
        <f t="shared" si="6"/>
        <v>0</v>
      </c>
    </row>
    <row r="45" spans="1:60" s="24" customFormat="1" ht="192" customHeight="1" x14ac:dyDescent="0.25">
      <c r="A45" s="425" t="s">
        <v>584</v>
      </c>
      <c r="B45" s="425" t="s">
        <v>111</v>
      </c>
      <c r="C45" s="468" t="s">
        <v>24</v>
      </c>
      <c r="D45" s="468" t="s">
        <v>41</v>
      </c>
      <c r="E45" s="468" t="s">
        <v>626</v>
      </c>
      <c r="F45" s="468" t="s">
        <v>101</v>
      </c>
      <c r="G45" s="468" t="s">
        <v>82</v>
      </c>
      <c r="H45" s="468" t="s">
        <v>201</v>
      </c>
      <c r="I45" s="430"/>
      <c r="J45" s="430"/>
      <c r="K45" s="430"/>
      <c r="L45" s="430"/>
      <c r="M45" s="430"/>
      <c r="N45" s="430"/>
      <c r="O45" s="434">
        <v>9.1999999999999998E-2</v>
      </c>
      <c r="P45" s="439">
        <f t="shared" si="18"/>
        <v>9.1999999999999998E-2</v>
      </c>
      <c r="Q45" s="437"/>
      <c r="R45" s="437"/>
      <c r="S45" s="437"/>
      <c r="T45" s="437"/>
      <c r="U45" s="437"/>
      <c r="V45" s="437"/>
      <c r="W45" s="434">
        <v>0.24</v>
      </c>
      <c r="X45" s="439">
        <f t="shared" si="21"/>
        <v>0.24</v>
      </c>
      <c r="Y45" s="437"/>
      <c r="Z45" s="437"/>
      <c r="AA45" s="437"/>
      <c r="AB45" s="437"/>
      <c r="AC45" s="437"/>
      <c r="AD45" s="437"/>
      <c r="AE45" s="434">
        <v>0.25</v>
      </c>
      <c r="AF45" s="439">
        <f t="shared" si="22"/>
        <v>0.25</v>
      </c>
      <c r="AG45" s="437"/>
      <c r="AH45" s="437"/>
      <c r="AI45" s="437"/>
      <c r="AJ45" s="437"/>
      <c r="AK45" s="437"/>
      <c r="AL45" s="437"/>
      <c r="AM45" s="434">
        <v>0.26</v>
      </c>
      <c r="AN45" s="439">
        <f t="shared" si="23"/>
        <v>0.26</v>
      </c>
      <c r="AO45" s="437"/>
      <c r="AP45" s="437"/>
      <c r="AQ45" s="437"/>
      <c r="AR45" s="437"/>
      <c r="AS45" s="437"/>
      <c r="AT45" s="437"/>
      <c r="AU45" s="441">
        <v>0.38</v>
      </c>
      <c r="AV45" s="544">
        <v>0</v>
      </c>
      <c r="AW45" s="763">
        <v>0.3</v>
      </c>
      <c r="AX45" s="517">
        <f t="shared" ref="AX45:AX49" si="25">+AN45</f>
        <v>0.26</v>
      </c>
      <c r="AY45" s="489">
        <v>0.26</v>
      </c>
      <c r="AZ45" s="518">
        <f t="shared" si="4"/>
        <v>0.8666666666666667</v>
      </c>
      <c r="BA45" s="504">
        <f t="shared" si="5"/>
        <v>0.8666666666666667</v>
      </c>
      <c r="BB45" s="479" t="s">
        <v>436</v>
      </c>
      <c r="BC45" s="494" t="s">
        <v>760</v>
      </c>
      <c r="BD45" s="480" t="s">
        <v>503</v>
      </c>
      <c r="BE45" s="480" t="s">
        <v>654</v>
      </c>
      <c r="BF45" s="425" t="s">
        <v>601</v>
      </c>
      <c r="BG45" s="532"/>
      <c r="BH45" s="529">
        <f t="shared" si="6"/>
        <v>-0.26</v>
      </c>
    </row>
    <row r="46" spans="1:60" s="24" customFormat="1" ht="78.75" customHeight="1" x14ac:dyDescent="0.25">
      <c r="A46" s="425" t="s">
        <v>584</v>
      </c>
      <c r="B46" s="425" t="s">
        <v>111</v>
      </c>
      <c r="C46" s="468"/>
      <c r="D46" s="468" t="s">
        <v>26</v>
      </c>
      <c r="E46" s="468" t="s">
        <v>628</v>
      </c>
      <c r="F46" s="468" t="s">
        <v>101</v>
      </c>
      <c r="G46" s="468" t="s">
        <v>80</v>
      </c>
      <c r="H46" s="468" t="s">
        <v>202</v>
      </c>
      <c r="I46" s="430">
        <v>0</v>
      </c>
      <c r="J46" s="430">
        <v>0</v>
      </c>
      <c r="K46" s="430">
        <v>0</v>
      </c>
      <c r="L46" s="430">
        <v>0</v>
      </c>
      <c r="M46" s="430">
        <v>0</v>
      </c>
      <c r="N46" s="430">
        <v>0</v>
      </c>
      <c r="O46" s="431">
        <v>5</v>
      </c>
      <c r="P46" s="432">
        <f>+O46</f>
        <v>5</v>
      </c>
      <c r="Q46" s="427">
        <v>1</v>
      </c>
      <c r="R46" s="427">
        <v>1</v>
      </c>
      <c r="S46" s="427">
        <v>0</v>
      </c>
      <c r="T46" s="427">
        <v>1</v>
      </c>
      <c r="U46" s="427">
        <v>0</v>
      </c>
      <c r="V46" s="427">
        <v>0</v>
      </c>
      <c r="W46" s="475">
        <v>10</v>
      </c>
      <c r="X46" s="432">
        <f>+W46</f>
        <v>10</v>
      </c>
      <c r="Y46" s="427">
        <v>1</v>
      </c>
      <c r="Z46" s="427">
        <v>4</v>
      </c>
      <c r="AA46" s="427">
        <v>0</v>
      </c>
      <c r="AB46" s="427">
        <v>7</v>
      </c>
      <c r="AC46" s="427">
        <v>1</v>
      </c>
      <c r="AD46" s="427">
        <v>3</v>
      </c>
      <c r="AE46" s="475">
        <v>20</v>
      </c>
      <c r="AF46" s="432">
        <f>+AE46</f>
        <v>20</v>
      </c>
      <c r="AG46" s="427">
        <v>2</v>
      </c>
      <c r="AH46" s="427">
        <v>6</v>
      </c>
      <c r="AI46" s="427">
        <v>1</v>
      </c>
      <c r="AJ46" s="427">
        <v>7</v>
      </c>
      <c r="AK46" s="427">
        <v>1</v>
      </c>
      <c r="AL46" s="427">
        <v>3</v>
      </c>
      <c r="AM46" s="475">
        <v>21</v>
      </c>
      <c r="AN46" s="432">
        <f>+AM46</f>
        <v>21</v>
      </c>
      <c r="AO46" s="427"/>
      <c r="AP46" s="427"/>
      <c r="AQ46" s="427"/>
      <c r="AR46" s="427"/>
      <c r="AS46" s="427"/>
      <c r="AT46" s="427"/>
      <c r="AU46" s="553" t="s">
        <v>75</v>
      </c>
      <c r="AV46" s="439" t="str">
        <f>+AU46</f>
        <v>?</v>
      </c>
      <c r="AW46" s="758">
        <v>14</v>
      </c>
      <c r="AX46" s="521">
        <v>21</v>
      </c>
      <c r="AY46" s="496">
        <v>14</v>
      </c>
      <c r="AZ46" s="518">
        <f t="shared" si="4"/>
        <v>1</v>
      </c>
      <c r="BA46" s="504">
        <f t="shared" si="5"/>
        <v>1</v>
      </c>
      <c r="BB46" s="480" t="s">
        <v>750</v>
      </c>
      <c r="BC46" s="480" t="s">
        <v>759</v>
      </c>
      <c r="BD46" s="480" t="s">
        <v>502</v>
      </c>
      <c r="BE46" s="484" t="s">
        <v>758</v>
      </c>
      <c r="BF46" s="425" t="s">
        <v>601</v>
      </c>
      <c r="BG46" s="530"/>
      <c r="BH46" s="531">
        <f t="shared" si="6"/>
        <v>-14</v>
      </c>
    </row>
    <row r="47" spans="1:60" s="24" customFormat="1" ht="181.5" customHeight="1" x14ac:dyDescent="0.25">
      <c r="A47" s="425" t="s">
        <v>584</v>
      </c>
      <c r="B47" s="425" t="s">
        <v>111</v>
      </c>
      <c r="C47" s="468"/>
      <c r="D47" s="468" t="s">
        <v>25</v>
      </c>
      <c r="E47" s="468" t="s">
        <v>501</v>
      </c>
      <c r="F47" s="468" t="s">
        <v>101</v>
      </c>
      <c r="G47" s="468" t="s">
        <v>198</v>
      </c>
      <c r="H47" s="468" t="s">
        <v>201</v>
      </c>
      <c r="I47" s="430"/>
      <c r="J47" s="430"/>
      <c r="K47" s="430"/>
      <c r="L47" s="430"/>
      <c r="M47" s="430"/>
      <c r="N47" s="430"/>
      <c r="O47" s="434">
        <v>0.03</v>
      </c>
      <c r="P47" s="439">
        <f t="shared" si="18"/>
        <v>0.03</v>
      </c>
      <c r="Q47" s="429"/>
      <c r="R47" s="429"/>
      <c r="S47" s="429"/>
      <c r="T47" s="429"/>
      <c r="U47" s="429"/>
      <c r="V47" s="429"/>
      <c r="W47" s="434">
        <v>0.3</v>
      </c>
      <c r="X47" s="439">
        <f t="shared" si="21"/>
        <v>0.3</v>
      </c>
      <c r="Y47" s="429"/>
      <c r="Z47" s="429"/>
      <c r="AA47" s="429"/>
      <c r="AB47" s="429"/>
      <c r="AC47" s="429"/>
      <c r="AD47" s="429"/>
      <c r="AE47" s="434">
        <v>0.5</v>
      </c>
      <c r="AF47" s="439">
        <f>+AE47</f>
        <v>0.5</v>
      </c>
      <c r="AG47" s="429"/>
      <c r="AH47" s="429"/>
      <c r="AI47" s="429"/>
      <c r="AJ47" s="429"/>
      <c r="AK47" s="429"/>
      <c r="AL47" s="429"/>
      <c r="AM47" s="434">
        <v>0.96</v>
      </c>
      <c r="AN47" s="439">
        <f>+AM47</f>
        <v>0.96</v>
      </c>
      <c r="AO47" s="429"/>
      <c r="AP47" s="429"/>
      <c r="AQ47" s="429"/>
      <c r="AR47" s="429"/>
      <c r="AS47" s="429"/>
      <c r="AT47" s="429"/>
      <c r="AU47" s="441">
        <v>1</v>
      </c>
      <c r="AV47" s="544">
        <v>0</v>
      </c>
      <c r="AW47" s="763">
        <v>0.5</v>
      </c>
      <c r="AX47" s="517">
        <f t="shared" si="25"/>
        <v>0.96</v>
      </c>
      <c r="AY47" s="500">
        <v>1</v>
      </c>
      <c r="AZ47" s="518">
        <f t="shared" si="4"/>
        <v>2</v>
      </c>
      <c r="BA47" s="504">
        <f t="shared" si="5"/>
        <v>1</v>
      </c>
      <c r="BB47" s="480" t="s">
        <v>437</v>
      </c>
      <c r="BC47" s="480" t="s">
        <v>437</v>
      </c>
      <c r="BD47" s="480" t="s">
        <v>504</v>
      </c>
      <c r="BE47" s="494" t="s">
        <v>656</v>
      </c>
      <c r="BF47" s="425" t="s">
        <v>601</v>
      </c>
      <c r="BG47" s="554"/>
      <c r="BH47" s="529">
        <f t="shared" si="6"/>
        <v>-1</v>
      </c>
    </row>
    <row r="48" spans="1:60" s="24" customFormat="1" ht="92.25" customHeight="1" x14ac:dyDescent="0.25">
      <c r="A48" s="425" t="s">
        <v>583</v>
      </c>
      <c r="B48" s="425" t="s">
        <v>103</v>
      </c>
      <c r="C48" s="468" t="s">
        <v>24</v>
      </c>
      <c r="D48" s="468" t="s">
        <v>66</v>
      </c>
      <c r="E48" s="468" t="s">
        <v>627</v>
      </c>
      <c r="F48" s="468" t="s">
        <v>101</v>
      </c>
      <c r="G48" s="468" t="s">
        <v>81</v>
      </c>
      <c r="H48" s="468" t="s">
        <v>202</v>
      </c>
      <c r="I48" s="430"/>
      <c r="J48" s="430"/>
      <c r="K48" s="430"/>
      <c r="L48" s="430"/>
      <c r="M48" s="430"/>
      <c r="N48" s="430"/>
      <c r="O48" s="431">
        <v>4</v>
      </c>
      <c r="P48" s="442">
        <f t="shared" si="18"/>
        <v>4</v>
      </c>
      <c r="Q48" s="430"/>
      <c r="R48" s="430"/>
      <c r="S48" s="430"/>
      <c r="T48" s="430"/>
      <c r="U48" s="430"/>
      <c r="V48" s="430"/>
      <c r="W48" s="431">
        <v>4</v>
      </c>
      <c r="X48" s="442">
        <f t="shared" si="21"/>
        <v>4</v>
      </c>
      <c r="Y48" s="430"/>
      <c r="Z48" s="430"/>
      <c r="AA48" s="430"/>
      <c r="AB48" s="430"/>
      <c r="AC48" s="430"/>
      <c r="AD48" s="430"/>
      <c r="AE48" s="431">
        <v>4</v>
      </c>
      <c r="AF48" s="442">
        <f>+AE48</f>
        <v>4</v>
      </c>
      <c r="AG48" s="430"/>
      <c r="AH48" s="430"/>
      <c r="AI48" s="430"/>
      <c r="AJ48" s="430"/>
      <c r="AK48" s="430"/>
      <c r="AL48" s="430"/>
      <c r="AM48" s="431">
        <v>32</v>
      </c>
      <c r="AN48" s="442">
        <f>+AM48</f>
        <v>32</v>
      </c>
      <c r="AO48" s="430"/>
      <c r="AP48" s="430"/>
      <c r="AQ48" s="430"/>
      <c r="AR48" s="430"/>
      <c r="AS48" s="430"/>
      <c r="AT48" s="430"/>
      <c r="AU48" s="431"/>
      <c r="AV48" s="439">
        <f t="shared" ref="AV48" si="26">+AU48</f>
        <v>0</v>
      </c>
      <c r="AW48" s="764">
        <v>16</v>
      </c>
      <c r="AX48" s="519">
        <f t="shared" si="25"/>
        <v>32</v>
      </c>
      <c r="AY48" s="496">
        <v>26</v>
      </c>
      <c r="AZ48" s="518">
        <f t="shared" si="4"/>
        <v>1.625</v>
      </c>
      <c r="BA48" s="504">
        <f t="shared" si="5"/>
        <v>1</v>
      </c>
      <c r="BB48" s="479" t="s">
        <v>405</v>
      </c>
      <c r="BC48" s="480" t="s">
        <v>696</v>
      </c>
      <c r="BD48" s="480" t="s">
        <v>506</v>
      </c>
      <c r="BE48" s="487" t="s">
        <v>657</v>
      </c>
      <c r="BF48" s="425" t="s">
        <v>599</v>
      </c>
      <c r="BG48" s="530">
        <v>26</v>
      </c>
      <c r="BH48" s="529">
        <f t="shared" si="6"/>
        <v>0</v>
      </c>
    </row>
    <row r="49" spans="1:60" s="24" customFormat="1" ht="83.25" customHeight="1" x14ac:dyDescent="0.25">
      <c r="A49" s="425" t="s">
        <v>583</v>
      </c>
      <c r="B49" s="425" t="s">
        <v>103</v>
      </c>
      <c r="C49" s="468" t="s">
        <v>42</v>
      </c>
      <c r="D49" s="468" t="s">
        <v>43</v>
      </c>
      <c r="E49" s="468" t="s">
        <v>629</v>
      </c>
      <c r="F49" s="468" t="s">
        <v>101</v>
      </c>
      <c r="G49" s="468" t="s">
        <v>82</v>
      </c>
      <c r="H49" s="468" t="s">
        <v>201</v>
      </c>
      <c r="I49" s="393"/>
      <c r="J49" s="393"/>
      <c r="K49" s="393"/>
      <c r="L49" s="393"/>
      <c r="M49" s="393"/>
      <c r="N49" s="393"/>
      <c r="O49" s="434">
        <v>0</v>
      </c>
      <c r="P49" s="439">
        <f>+O49</f>
        <v>0</v>
      </c>
      <c r="Q49" s="443"/>
      <c r="R49" s="443"/>
      <c r="S49" s="443"/>
      <c r="T49" s="443"/>
      <c r="U49" s="443"/>
      <c r="V49" s="443"/>
      <c r="W49" s="434">
        <v>8.3560165684822427E-2</v>
      </c>
      <c r="X49" s="439">
        <f>+W49</f>
        <v>8.3560165684822427E-2</v>
      </c>
      <c r="Y49" s="443"/>
      <c r="Z49" s="443"/>
      <c r="AA49" s="443"/>
      <c r="AB49" s="443"/>
      <c r="AC49" s="443"/>
      <c r="AD49" s="443"/>
      <c r="AE49" s="434">
        <v>0.17475331971328587</v>
      </c>
      <c r="AF49" s="439">
        <f>+AE49</f>
        <v>0.17475331971328587</v>
      </c>
      <c r="AG49" s="443"/>
      <c r="AH49" s="443"/>
      <c r="AI49" s="443"/>
      <c r="AJ49" s="443"/>
      <c r="AK49" s="443"/>
      <c r="AL49" s="443"/>
      <c r="AM49" s="434">
        <v>0.10502137013446493</v>
      </c>
      <c r="AN49" s="439">
        <f>+AM49</f>
        <v>0.10502137013446493</v>
      </c>
      <c r="AO49" s="443"/>
      <c r="AP49" s="443"/>
      <c r="AQ49" s="443"/>
      <c r="AR49" s="443"/>
      <c r="AS49" s="443"/>
      <c r="AT49" s="443"/>
      <c r="AU49" s="434"/>
      <c r="AV49" s="544">
        <v>0</v>
      </c>
      <c r="AW49" s="763">
        <v>0.1</v>
      </c>
      <c r="AX49" s="517">
        <f t="shared" si="25"/>
        <v>0.10502137013446493</v>
      </c>
      <c r="AY49" s="497">
        <v>7.2999999999999995E-2</v>
      </c>
      <c r="AZ49" s="518">
        <f t="shared" si="4"/>
        <v>0.72999999999999987</v>
      </c>
      <c r="BA49" s="504">
        <f t="shared" si="5"/>
        <v>0.72999999999999987</v>
      </c>
      <c r="BB49" s="479" t="s">
        <v>751</v>
      </c>
      <c r="BC49" s="480" t="s">
        <v>697</v>
      </c>
      <c r="BD49" s="480" t="s">
        <v>505</v>
      </c>
      <c r="BE49" s="480" t="s">
        <v>658</v>
      </c>
      <c r="BF49" s="425" t="s">
        <v>600</v>
      </c>
      <c r="BG49" s="535">
        <v>7.2999999999999995E-2</v>
      </c>
      <c r="BH49" s="529">
        <f t="shared" si="6"/>
        <v>0</v>
      </c>
    </row>
    <row r="50" spans="1:60" s="2" customFormat="1" ht="42" customHeight="1" x14ac:dyDescent="0.25">
      <c r="A50" s="393" t="s">
        <v>706</v>
      </c>
      <c r="B50" s="393" t="s">
        <v>115</v>
      </c>
      <c r="C50" s="424"/>
      <c r="D50" s="424" t="s">
        <v>124</v>
      </c>
      <c r="E50" s="424" t="s">
        <v>124</v>
      </c>
      <c r="F50" s="468" t="s">
        <v>101</v>
      </c>
      <c r="G50" s="424"/>
      <c r="H50" s="424"/>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765">
        <v>1</v>
      </c>
      <c r="AX50" s="522"/>
      <c r="AY50" s="489">
        <v>0.97</v>
      </c>
      <c r="AZ50" s="518">
        <f t="shared" si="4"/>
        <v>0.97</v>
      </c>
      <c r="BA50" s="504">
        <f t="shared" si="5"/>
        <v>0.97</v>
      </c>
      <c r="BB50" s="492" t="s">
        <v>752</v>
      </c>
      <c r="BC50" s="492" t="s">
        <v>698</v>
      </c>
      <c r="BD50" s="495"/>
      <c r="BE50" s="495"/>
      <c r="BF50" s="393" t="s">
        <v>604</v>
      </c>
      <c r="BG50" s="532">
        <v>0.97</v>
      </c>
      <c r="BH50" s="529">
        <f t="shared" si="6"/>
        <v>0</v>
      </c>
    </row>
    <row r="51" spans="1:60" s="2" customFormat="1" ht="42" customHeight="1" x14ac:dyDescent="0.25">
      <c r="A51" s="393" t="s">
        <v>706</v>
      </c>
      <c r="B51" s="393" t="s">
        <v>121</v>
      </c>
      <c r="C51" s="424"/>
      <c r="D51" s="424" t="s">
        <v>122</v>
      </c>
      <c r="E51" s="424" t="s">
        <v>122</v>
      </c>
      <c r="F51" s="468" t="s">
        <v>101</v>
      </c>
      <c r="G51" s="424"/>
      <c r="H51" s="424"/>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3"/>
      <c r="AW51" s="765">
        <v>1</v>
      </c>
      <c r="AX51" s="522"/>
      <c r="AY51" s="489">
        <v>0.92</v>
      </c>
      <c r="AZ51" s="518">
        <f t="shared" si="4"/>
        <v>0.92</v>
      </c>
      <c r="BA51" s="504">
        <f t="shared" si="5"/>
        <v>0.92</v>
      </c>
      <c r="BB51" s="492" t="s">
        <v>753</v>
      </c>
      <c r="BC51" s="492" t="s">
        <v>699</v>
      </c>
      <c r="BD51" s="495"/>
      <c r="BE51" s="495"/>
      <c r="BF51" s="393" t="s">
        <v>604</v>
      </c>
      <c r="BG51" s="532">
        <v>0.92</v>
      </c>
      <c r="BH51" s="529">
        <f t="shared" si="6"/>
        <v>0</v>
      </c>
    </row>
    <row r="52" spans="1:60" s="2" customFormat="1" ht="42" customHeight="1" x14ac:dyDescent="0.25">
      <c r="A52" s="393" t="s">
        <v>706</v>
      </c>
      <c r="B52" s="393" t="s">
        <v>121</v>
      </c>
      <c r="C52" s="424"/>
      <c r="D52" s="424" t="s">
        <v>123</v>
      </c>
      <c r="E52" s="424" t="s">
        <v>123</v>
      </c>
      <c r="F52" s="468" t="s">
        <v>101</v>
      </c>
      <c r="G52" s="424"/>
      <c r="H52" s="424"/>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765">
        <v>1</v>
      </c>
      <c r="AX52" s="522"/>
      <c r="AY52" s="489">
        <v>0.97</v>
      </c>
      <c r="AZ52" s="518">
        <f t="shared" si="4"/>
        <v>0.97</v>
      </c>
      <c r="BA52" s="504">
        <f t="shared" si="5"/>
        <v>0.97</v>
      </c>
      <c r="BB52" s="492" t="s">
        <v>754</v>
      </c>
      <c r="BC52" s="492" t="s">
        <v>700</v>
      </c>
      <c r="BD52" s="495"/>
      <c r="BE52" s="495"/>
      <c r="BF52" s="393" t="s">
        <v>604</v>
      </c>
      <c r="BG52" s="532">
        <v>0.97</v>
      </c>
      <c r="BH52" s="529">
        <f t="shared" si="6"/>
        <v>0</v>
      </c>
    </row>
    <row r="53" spans="1:60" s="2" customFormat="1" ht="60.75" customHeight="1" x14ac:dyDescent="0.25">
      <c r="A53" s="393" t="s">
        <v>706</v>
      </c>
      <c r="B53" s="393" t="s">
        <v>126</v>
      </c>
      <c r="C53" s="424"/>
      <c r="D53" s="424" t="s">
        <v>125</v>
      </c>
      <c r="E53" s="424" t="s">
        <v>125</v>
      </c>
      <c r="F53" s="468" t="s">
        <v>101</v>
      </c>
      <c r="G53" s="424"/>
      <c r="H53" s="424"/>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765">
        <v>1</v>
      </c>
      <c r="AX53" s="522"/>
      <c r="AY53" s="489">
        <v>1</v>
      </c>
      <c r="AZ53" s="518">
        <f t="shared" si="4"/>
        <v>1</v>
      </c>
      <c r="BA53" s="504">
        <f t="shared" si="5"/>
        <v>1</v>
      </c>
      <c r="BB53" s="492" t="s">
        <v>755</v>
      </c>
      <c r="BC53" s="492" t="s">
        <v>701</v>
      </c>
      <c r="BD53" s="495"/>
      <c r="BE53" s="495"/>
      <c r="BF53" s="393" t="s">
        <v>604</v>
      </c>
      <c r="BG53" s="532">
        <v>1</v>
      </c>
      <c r="BH53" s="529">
        <f t="shared" si="6"/>
        <v>0</v>
      </c>
    </row>
    <row r="54" spans="1:60" s="2" customFormat="1" ht="73.5" customHeight="1" x14ac:dyDescent="0.25">
      <c r="A54" s="393" t="s">
        <v>706</v>
      </c>
      <c r="B54" s="393" t="s">
        <v>128</v>
      </c>
      <c r="C54" s="424"/>
      <c r="D54" s="424" t="s">
        <v>127</v>
      </c>
      <c r="E54" s="424" t="s">
        <v>127</v>
      </c>
      <c r="F54" s="468" t="s">
        <v>106</v>
      </c>
      <c r="G54" s="424"/>
      <c r="H54" s="424"/>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765">
        <v>1</v>
      </c>
      <c r="AX54" s="517"/>
      <c r="AY54" s="489">
        <v>0.81</v>
      </c>
      <c r="AZ54" s="518">
        <v>0.81</v>
      </c>
      <c r="BA54" s="504">
        <v>0.81</v>
      </c>
      <c r="BB54" s="492" t="s">
        <v>756</v>
      </c>
      <c r="BC54" s="492" t="s">
        <v>702</v>
      </c>
      <c r="BD54" s="495"/>
      <c r="BE54" s="495" t="s">
        <v>659</v>
      </c>
      <c r="BF54" s="393" t="s">
        <v>604</v>
      </c>
      <c r="BG54" s="532">
        <v>0.88</v>
      </c>
      <c r="BH54" s="529">
        <f t="shared" si="6"/>
        <v>6.9999999999999951E-2</v>
      </c>
    </row>
    <row r="55" spans="1:60" s="2" customFormat="1" ht="69" customHeight="1" x14ac:dyDescent="0.25">
      <c r="A55" s="425" t="s">
        <v>584</v>
      </c>
      <c r="B55" s="449" t="s">
        <v>105</v>
      </c>
      <c r="C55" s="448"/>
      <c r="D55" s="448" t="s">
        <v>630</v>
      </c>
      <c r="E55" s="448" t="s">
        <v>630</v>
      </c>
      <c r="F55" s="424" t="s">
        <v>101</v>
      </c>
      <c r="G55" s="424"/>
      <c r="H55" s="424"/>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c r="AN55" s="393"/>
      <c r="AO55" s="393"/>
      <c r="AP55" s="393"/>
      <c r="AQ55" s="393"/>
      <c r="AR55" s="393"/>
      <c r="AS55" s="393"/>
      <c r="AT55" s="393"/>
      <c r="AU55" s="393"/>
      <c r="AV55" s="393"/>
      <c r="AW55" s="765">
        <v>0.2</v>
      </c>
      <c r="AX55" s="522"/>
      <c r="AY55" s="489">
        <v>0.33</v>
      </c>
      <c r="AZ55" s="518">
        <f t="shared" si="4"/>
        <v>1.65</v>
      </c>
      <c r="BA55" s="504">
        <f t="shared" si="5"/>
        <v>1</v>
      </c>
      <c r="BB55" s="492" t="s">
        <v>757</v>
      </c>
      <c r="BC55" s="492" t="s">
        <v>703</v>
      </c>
      <c r="BD55" s="495"/>
      <c r="BE55" s="495" t="s">
        <v>660</v>
      </c>
      <c r="BF55" s="393" t="s">
        <v>604</v>
      </c>
      <c r="BG55" s="532">
        <v>0.33</v>
      </c>
      <c r="BH55" s="529">
        <f t="shared" si="6"/>
        <v>0</v>
      </c>
    </row>
    <row r="56" spans="1:60" s="2" customFormat="1" ht="42" customHeight="1" x14ac:dyDescent="0.25">
      <c r="A56" s="393" t="s">
        <v>706</v>
      </c>
      <c r="B56" s="449" t="s">
        <v>126</v>
      </c>
      <c r="C56" s="448"/>
      <c r="D56" s="448" t="s">
        <v>631</v>
      </c>
      <c r="E56" s="448" t="s">
        <v>631</v>
      </c>
      <c r="F56" s="424" t="s">
        <v>101</v>
      </c>
      <c r="G56" s="424"/>
      <c r="H56" s="424"/>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765">
        <v>1</v>
      </c>
      <c r="AX56" s="522"/>
      <c r="AY56" s="489">
        <v>0.87</v>
      </c>
      <c r="AZ56" s="518">
        <f t="shared" si="4"/>
        <v>0.87</v>
      </c>
      <c r="BA56" s="504">
        <f t="shared" si="5"/>
        <v>0.87</v>
      </c>
      <c r="BB56" s="492"/>
      <c r="BC56" s="492" t="s">
        <v>704</v>
      </c>
      <c r="BD56" s="495"/>
      <c r="BE56" s="495" t="s">
        <v>661</v>
      </c>
      <c r="BF56" s="393" t="s">
        <v>604</v>
      </c>
      <c r="BG56" s="534">
        <v>0.87</v>
      </c>
      <c r="BH56" s="529">
        <f t="shared" si="6"/>
        <v>0</v>
      </c>
    </row>
    <row r="57" spans="1:60" s="2" customFormat="1" ht="42" customHeight="1" x14ac:dyDescent="0.25">
      <c r="C57" s="13" t="s">
        <v>67</v>
      </c>
      <c r="D57" s="11"/>
      <c r="E57" s="11"/>
      <c r="F57" s="11"/>
      <c r="G57" s="11"/>
      <c r="H57" s="11"/>
      <c r="AW57" s="512"/>
      <c r="AX57" s="523"/>
      <c r="AY57" s="505"/>
      <c r="AZ57" s="523"/>
      <c r="BA57" s="505"/>
      <c r="BB57" s="11"/>
      <c r="BC57" s="11"/>
    </row>
    <row r="58" spans="1:60" s="2" customFormat="1" ht="42" customHeight="1" x14ac:dyDescent="0.25">
      <c r="C58" s="13" t="s">
        <v>68</v>
      </c>
      <c r="D58" s="11"/>
      <c r="E58" s="11"/>
      <c r="F58" s="11"/>
      <c r="G58" s="11"/>
      <c r="H58" s="11"/>
      <c r="AW58" s="512"/>
      <c r="AX58" s="523"/>
      <c r="AY58" s="505"/>
      <c r="AZ58" s="523"/>
      <c r="BA58" s="505"/>
      <c r="BB58" s="11"/>
      <c r="BC58" s="11"/>
    </row>
    <row r="59" spans="1:60" s="2" customFormat="1" ht="42" customHeight="1" x14ac:dyDescent="0.25">
      <c r="C59" s="11"/>
      <c r="D59" s="11"/>
      <c r="E59" s="11"/>
      <c r="F59" s="11"/>
      <c r="G59" s="11"/>
      <c r="H59" s="11"/>
      <c r="AW59" s="512"/>
      <c r="AX59" s="523"/>
      <c r="AY59" s="505"/>
      <c r="AZ59" s="523"/>
      <c r="BA59" s="505"/>
      <c r="BB59" s="11"/>
      <c r="BC59" s="11"/>
    </row>
    <row r="60" spans="1:60" s="2" customFormat="1" ht="42" customHeight="1" x14ac:dyDescent="0.25">
      <c r="C60" s="11"/>
      <c r="D60" s="11"/>
      <c r="E60" s="11"/>
      <c r="F60" s="11"/>
      <c r="G60" s="11"/>
      <c r="H60" s="11"/>
      <c r="AW60" s="512"/>
      <c r="AX60" s="523"/>
      <c r="AY60" s="505"/>
      <c r="AZ60" s="524"/>
      <c r="BA60" s="506"/>
      <c r="BB60" s="11"/>
      <c r="BC60" s="11"/>
    </row>
    <row r="61" spans="1:60" s="2" customFormat="1" ht="42" customHeight="1" x14ac:dyDescent="0.25">
      <c r="C61" s="11"/>
      <c r="D61" s="11"/>
      <c r="E61" s="11"/>
      <c r="F61" s="11"/>
      <c r="G61" s="11"/>
      <c r="H61" s="11"/>
      <c r="AW61" s="512"/>
      <c r="AX61" s="523"/>
      <c r="AY61" s="505"/>
      <c r="AZ61" s="523"/>
      <c r="BA61" s="505"/>
      <c r="BB61" s="11"/>
      <c r="BC61" s="11"/>
    </row>
    <row r="62" spans="1:60" s="2" customFormat="1" ht="42" customHeight="1" x14ac:dyDescent="0.25">
      <c r="C62" s="11"/>
      <c r="D62" s="11"/>
      <c r="E62" s="11"/>
      <c r="F62" s="11"/>
      <c r="G62" s="11"/>
      <c r="H62" s="11"/>
      <c r="AW62" s="512"/>
      <c r="AX62" s="523"/>
      <c r="AY62" s="505"/>
      <c r="AZ62" s="523"/>
      <c r="BA62" s="505"/>
      <c r="BB62" s="11"/>
      <c r="BC62" s="11"/>
    </row>
    <row r="63" spans="1:60" s="2" customFormat="1" ht="42" customHeight="1" x14ac:dyDescent="0.25">
      <c r="C63" s="11"/>
      <c r="D63" s="11"/>
      <c r="E63" s="11"/>
      <c r="F63" s="11"/>
      <c r="G63" s="11"/>
      <c r="H63" s="11"/>
      <c r="AW63" s="512"/>
      <c r="AX63" s="523"/>
      <c r="AY63" s="505"/>
      <c r="AZ63" s="523"/>
      <c r="BA63" s="505"/>
      <c r="BB63" s="11"/>
      <c r="BC63" s="11"/>
    </row>
    <row r="64" spans="1:60" s="2" customFormat="1" ht="42" customHeight="1" x14ac:dyDescent="0.25">
      <c r="C64" s="11"/>
      <c r="D64" s="11"/>
      <c r="E64" s="11"/>
      <c r="F64" s="11"/>
      <c r="G64" s="11"/>
      <c r="H64" s="11"/>
      <c r="AW64" s="512"/>
      <c r="AX64" s="523"/>
      <c r="AY64" s="505"/>
      <c r="AZ64" s="525"/>
      <c r="BA64" s="507"/>
      <c r="BB64" s="11"/>
      <c r="BC64" s="11"/>
    </row>
    <row r="65" spans="3:55" s="2" customFormat="1" ht="42" customHeight="1" x14ac:dyDescent="0.25">
      <c r="C65" s="11"/>
      <c r="D65" s="11"/>
      <c r="E65" s="11"/>
      <c r="F65" s="11"/>
      <c r="G65" s="11"/>
      <c r="H65" s="11"/>
      <c r="AW65" s="512"/>
      <c r="AX65" s="523"/>
      <c r="AY65" s="505"/>
      <c r="AZ65" s="525"/>
      <c r="BA65" s="507"/>
      <c r="BB65" s="11"/>
      <c r="BC65" s="11"/>
    </row>
    <row r="66" spans="3:55" s="2" customFormat="1" ht="42" customHeight="1" x14ac:dyDescent="0.25">
      <c r="C66" s="11"/>
      <c r="D66" s="11"/>
      <c r="E66" s="11"/>
      <c r="F66" s="11"/>
      <c r="G66" s="11"/>
      <c r="H66" s="11"/>
      <c r="AW66" s="512"/>
      <c r="AX66" s="523"/>
      <c r="AY66" s="505"/>
      <c r="AZ66" s="525"/>
      <c r="BA66" s="507"/>
      <c r="BB66" s="11"/>
      <c r="BC66" s="11"/>
    </row>
    <row r="67" spans="3:55" s="2" customFormat="1" ht="42" customHeight="1" x14ac:dyDescent="0.25">
      <c r="C67" s="11"/>
      <c r="D67" s="11"/>
      <c r="E67" s="11"/>
      <c r="F67" s="11"/>
      <c r="G67" s="11"/>
      <c r="H67" s="11"/>
      <c r="AW67" s="512"/>
      <c r="AX67" s="523"/>
      <c r="AY67" s="505"/>
      <c r="AZ67" s="525"/>
      <c r="BA67" s="507"/>
      <c r="BB67" s="11"/>
      <c r="BC67" s="11"/>
    </row>
    <row r="68" spans="3:55" s="2" customFormat="1" ht="42" customHeight="1" x14ac:dyDescent="0.25">
      <c r="C68" s="11"/>
      <c r="D68" s="11"/>
      <c r="E68" s="11"/>
      <c r="F68" s="11"/>
      <c r="G68" s="11"/>
      <c r="H68" s="11"/>
      <c r="AW68" s="512"/>
      <c r="AX68" s="523"/>
      <c r="AY68" s="505"/>
      <c r="AZ68" s="525"/>
      <c r="BA68" s="507"/>
      <c r="BB68" s="11"/>
      <c r="BC68" s="11"/>
    </row>
    <row r="69" spans="3:55" s="2" customFormat="1" ht="42" customHeight="1" x14ac:dyDescent="0.25">
      <c r="C69" s="11"/>
      <c r="D69" s="11"/>
      <c r="E69" s="11"/>
      <c r="F69" s="11"/>
      <c r="G69" s="11"/>
      <c r="H69" s="11"/>
      <c r="AW69" s="512"/>
      <c r="AX69" s="523"/>
      <c r="AY69" s="505"/>
      <c r="AZ69" s="525"/>
      <c r="BA69" s="507"/>
      <c r="BB69" s="11"/>
      <c r="BC69" s="11"/>
    </row>
    <row r="70" spans="3:55" s="2" customFormat="1" ht="42" customHeight="1" x14ac:dyDescent="0.25">
      <c r="C70" s="11"/>
      <c r="D70" s="11"/>
      <c r="E70" s="11"/>
      <c r="F70" s="11"/>
      <c r="G70" s="11"/>
      <c r="H70" s="11"/>
      <c r="AW70" s="512"/>
      <c r="AX70" s="523"/>
      <c r="AY70" s="505"/>
      <c r="AZ70" s="525"/>
      <c r="BA70" s="507"/>
      <c r="BB70" s="11"/>
      <c r="BC70" s="11"/>
    </row>
    <row r="71" spans="3:55" s="2" customFormat="1" ht="42" customHeight="1" x14ac:dyDescent="0.25">
      <c r="C71" s="11"/>
      <c r="D71" s="11"/>
      <c r="E71" s="11"/>
      <c r="F71" s="11"/>
      <c r="G71" s="11"/>
      <c r="H71" s="11"/>
      <c r="AW71" s="512"/>
      <c r="AX71" s="523"/>
      <c r="AY71" s="505"/>
      <c r="AZ71" s="525"/>
      <c r="BA71" s="507"/>
      <c r="BB71" s="11"/>
      <c r="BC71" s="11"/>
    </row>
    <row r="72" spans="3:55" s="2" customFormat="1" ht="42" customHeight="1" x14ac:dyDescent="0.25">
      <c r="C72" s="11"/>
      <c r="D72" s="11"/>
      <c r="E72" s="11"/>
      <c r="F72" s="11"/>
      <c r="G72" s="11"/>
      <c r="H72" s="11"/>
      <c r="AW72" s="512"/>
      <c r="AX72" s="523"/>
      <c r="AY72" s="505"/>
      <c r="AZ72" s="525"/>
      <c r="BA72" s="507"/>
      <c r="BB72" s="11"/>
      <c r="BC72" s="11"/>
    </row>
    <row r="73" spans="3:55" s="2" customFormat="1" ht="42" customHeight="1" x14ac:dyDescent="0.25">
      <c r="C73" s="11"/>
      <c r="D73" s="11"/>
      <c r="E73" s="11"/>
      <c r="F73" s="11"/>
      <c r="G73" s="11"/>
      <c r="H73" s="11"/>
      <c r="AW73" s="512"/>
      <c r="AX73" s="523"/>
      <c r="AY73" s="505"/>
      <c r="AZ73" s="525"/>
      <c r="BA73" s="507"/>
      <c r="BB73" s="11"/>
      <c r="BC73" s="11"/>
    </row>
    <row r="74" spans="3:55" s="2" customFormat="1" ht="42" customHeight="1" x14ac:dyDescent="0.25">
      <c r="C74" s="11"/>
      <c r="D74" s="11"/>
      <c r="E74" s="11"/>
      <c r="F74" s="11"/>
      <c r="G74" s="11"/>
      <c r="H74" s="11"/>
      <c r="AW74" s="512"/>
      <c r="AX74" s="523"/>
      <c r="AY74" s="505"/>
      <c r="AZ74" s="525"/>
      <c r="BA74" s="507"/>
      <c r="BB74" s="11"/>
      <c r="BC74" s="11"/>
    </row>
    <row r="75" spans="3:55" s="2" customFormat="1" ht="42" customHeight="1" x14ac:dyDescent="0.25">
      <c r="C75" s="11"/>
      <c r="D75" s="11"/>
      <c r="E75" s="11"/>
      <c r="F75" s="11"/>
      <c r="G75" s="11"/>
      <c r="H75" s="11"/>
      <c r="AW75" s="512"/>
      <c r="AX75" s="523"/>
      <c r="AY75" s="505"/>
      <c r="AZ75" s="525"/>
      <c r="BA75" s="507"/>
      <c r="BB75" s="11"/>
      <c r="BC75" s="11"/>
    </row>
    <row r="76" spans="3:55" s="2" customFormat="1" ht="42" customHeight="1" x14ac:dyDescent="0.25">
      <c r="C76" s="11"/>
      <c r="D76" s="11"/>
      <c r="E76" s="11"/>
      <c r="F76" s="11"/>
      <c r="G76" s="11"/>
      <c r="H76" s="11"/>
      <c r="AW76" s="512"/>
      <c r="AX76" s="523"/>
      <c r="AY76" s="505"/>
      <c r="AZ76" s="525"/>
      <c r="BA76" s="507"/>
      <c r="BB76" s="11"/>
      <c r="BC76" s="11"/>
    </row>
    <row r="77" spans="3:55" s="2" customFormat="1" ht="42" customHeight="1" x14ac:dyDescent="0.25">
      <c r="C77" s="11"/>
      <c r="D77" s="11"/>
      <c r="E77" s="11"/>
      <c r="F77" s="11"/>
      <c r="G77" s="11"/>
      <c r="H77" s="11"/>
      <c r="AW77" s="512"/>
      <c r="AX77" s="523"/>
      <c r="AY77" s="505"/>
      <c r="AZ77" s="525"/>
      <c r="BA77" s="507"/>
      <c r="BB77" s="11"/>
      <c r="BC77" s="11"/>
    </row>
    <row r="78" spans="3:55" s="2" customFormat="1" ht="42" customHeight="1" x14ac:dyDescent="0.25">
      <c r="C78" s="11"/>
      <c r="D78" s="11"/>
      <c r="E78" s="11"/>
      <c r="F78" s="11"/>
      <c r="G78" s="11"/>
      <c r="H78" s="11"/>
      <c r="AW78" s="512"/>
      <c r="AX78" s="523"/>
      <c r="AY78" s="505"/>
      <c r="AZ78" s="525"/>
      <c r="BA78" s="507"/>
      <c r="BB78" s="11"/>
      <c r="BC78" s="11"/>
    </row>
    <row r="79" spans="3:55" s="2" customFormat="1" ht="42" customHeight="1" x14ac:dyDescent="0.25">
      <c r="C79" s="11"/>
      <c r="D79" s="11"/>
      <c r="E79" s="11"/>
      <c r="F79" s="11"/>
      <c r="G79" s="11"/>
      <c r="H79" s="11"/>
      <c r="AW79" s="512"/>
      <c r="AX79" s="523"/>
      <c r="AY79" s="505"/>
      <c r="AZ79" s="525"/>
      <c r="BA79" s="507"/>
      <c r="BB79" s="11"/>
      <c r="BC79" s="11"/>
    </row>
    <row r="80" spans="3:55" s="2" customFormat="1" ht="42" customHeight="1" x14ac:dyDescent="0.25">
      <c r="C80" s="11"/>
      <c r="D80" s="11"/>
      <c r="E80" s="11"/>
      <c r="F80" s="11"/>
      <c r="G80" s="11"/>
      <c r="H80" s="11"/>
      <c r="AW80" s="512"/>
      <c r="AX80" s="523"/>
      <c r="AY80" s="505"/>
      <c r="AZ80" s="525"/>
      <c r="BA80" s="507"/>
      <c r="BB80" s="11"/>
      <c r="BC80" s="11"/>
    </row>
    <row r="81" spans="3:55" s="2" customFormat="1" ht="42" customHeight="1" x14ac:dyDescent="0.25">
      <c r="C81" s="11"/>
      <c r="D81" s="11"/>
      <c r="E81" s="11"/>
      <c r="F81" s="11"/>
      <c r="G81" s="11"/>
      <c r="H81" s="11"/>
      <c r="AW81" s="512"/>
      <c r="AX81" s="523"/>
      <c r="AY81" s="505"/>
      <c r="AZ81" s="525"/>
      <c r="BA81" s="507"/>
      <c r="BB81" s="11"/>
      <c r="BC81" s="11"/>
    </row>
    <row r="82" spans="3:55" s="2" customFormat="1" ht="42" customHeight="1" x14ac:dyDescent="0.25">
      <c r="C82" s="11"/>
      <c r="D82" s="11"/>
      <c r="E82" s="11"/>
      <c r="F82" s="11"/>
      <c r="G82" s="11"/>
      <c r="H82" s="11"/>
      <c r="AW82" s="512"/>
      <c r="AX82" s="523"/>
      <c r="AY82" s="505"/>
      <c r="AZ82" s="525"/>
      <c r="BA82" s="507"/>
      <c r="BB82" s="11"/>
      <c r="BC82" s="11"/>
    </row>
    <row r="83" spans="3:55" s="2" customFormat="1" ht="42" customHeight="1" x14ac:dyDescent="0.25">
      <c r="C83" s="11"/>
      <c r="D83" s="11"/>
      <c r="E83" s="11"/>
      <c r="F83" s="11"/>
      <c r="G83" s="11"/>
      <c r="H83" s="11"/>
      <c r="AW83" s="512"/>
      <c r="AX83" s="523"/>
      <c r="AY83" s="505"/>
      <c r="AZ83" s="525"/>
      <c r="BA83" s="507"/>
      <c r="BB83" s="11"/>
      <c r="BC83" s="11"/>
    </row>
    <row r="84" spans="3:55" s="2" customFormat="1" ht="42" customHeight="1" x14ac:dyDescent="0.25">
      <c r="C84" s="11"/>
      <c r="D84" s="11"/>
      <c r="E84" s="11"/>
      <c r="F84" s="11"/>
      <c r="G84" s="11"/>
      <c r="H84" s="11"/>
      <c r="AW84" s="512"/>
      <c r="AX84" s="523"/>
      <c r="AY84" s="505"/>
      <c r="AZ84" s="525"/>
      <c r="BA84" s="507"/>
      <c r="BB84" s="11"/>
      <c r="BC84" s="11"/>
    </row>
    <row r="85" spans="3:55" s="2" customFormat="1" ht="42" customHeight="1" x14ac:dyDescent="0.25">
      <c r="C85" s="11"/>
      <c r="D85" s="11"/>
      <c r="E85" s="11"/>
      <c r="F85" s="11"/>
      <c r="G85" s="11"/>
      <c r="H85" s="11"/>
      <c r="AW85" s="512"/>
      <c r="AX85" s="523"/>
      <c r="AY85" s="505"/>
      <c r="AZ85" s="525"/>
      <c r="BA85" s="507"/>
      <c r="BB85" s="11"/>
      <c r="BC85" s="11"/>
    </row>
    <row r="86" spans="3:55" s="2" customFormat="1" ht="42" customHeight="1" x14ac:dyDescent="0.25">
      <c r="C86" s="11"/>
      <c r="D86" s="11"/>
      <c r="E86" s="11"/>
      <c r="F86" s="11"/>
      <c r="G86" s="11"/>
      <c r="H86" s="11"/>
      <c r="AW86" s="512"/>
      <c r="AX86" s="523"/>
      <c r="AY86" s="505"/>
      <c r="AZ86" s="525"/>
      <c r="BA86" s="507"/>
      <c r="BB86" s="11"/>
      <c r="BC86" s="11"/>
    </row>
    <row r="87" spans="3:55" s="2" customFormat="1" ht="42" customHeight="1" x14ac:dyDescent="0.25">
      <c r="C87" s="11"/>
      <c r="D87" s="11"/>
      <c r="E87" s="11"/>
      <c r="F87" s="11"/>
      <c r="G87" s="11"/>
      <c r="H87" s="11"/>
      <c r="AW87" s="512"/>
      <c r="AX87" s="523"/>
      <c r="AY87" s="505"/>
      <c r="AZ87" s="525"/>
      <c r="BA87" s="507"/>
      <c r="BB87" s="11"/>
      <c r="BC87" s="11"/>
    </row>
    <row r="88" spans="3:55" s="2" customFormat="1" ht="42" customHeight="1" x14ac:dyDescent="0.25">
      <c r="C88" s="11"/>
      <c r="D88" s="11"/>
      <c r="E88" s="11"/>
      <c r="F88" s="11"/>
      <c r="G88" s="11"/>
      <c r="H88" s="11"/>
      <c r="AW88" s="512"/>
      <c r="AX88" s="523"/>
      <c r="AY88" s="505"/>
      <c r="AZ88" s="525"/>
      <c r="BA88" s="507"/>
      <c r="BB88" s="11"/>
      <c r="BC88" s="11"/>
    </row>
    <row r="89" spans="3:55" s="2" customFormat="1" ht="42" customHeight="1" x14ac:dyDescent="0.25">
      <c r="C89" s="11"/>
      <c r="D89" s="11"/>
      <c r="E89" s="11"/>
      <c r="F89" s="11"/>
      <c r="G89" s="11"/>
      <c r="H89" s="11"/>
      <c r="AW89" s="512"/>
      <c r="AX89" s="523"/>
      <c r="AY89" s="505"/>
      <c r="AZ89" s="525"/>
      <c r="BA89" s="507"/>
      <c r="BB89" s="11"/>
      <c r="BC89" s="11"/>
    </row>
    <row r="90" spans="3:55" s="2" customFormat="1" ht="42" customHeight="1" x14ac:dyDescent="0.25">
      <c r="C90" s="11"/>
      <c r="D90" s="11"/>
      <c r="E90" s="11"/>
      <c r="F90" s="11"/>
      <c r="G90" s="11"/>
      <c r="H90" s="11"/>
      <c r="AW90" s="512"/>
      <c r="AX90" s="523"/>
      <c r="AY90" s="505"/>
      <c r="AZ90" s="525"/>
      <c r="BA90" s="507"/>
      <c r="BB90" s="11"/>
      <c r="BC90" s="11"/>
    </row>
    <row r="91" spans="3:55" s="2" customFormat="1" ht="42" customHeight="1" x14ac:dyDescent="0.25">
      <c r="C91" s="11"/>
      <c r="D91" s="11"/>
      <c r="E91" s="11"/>
      <c r="F91" s="11"/>
      <c r="G91" s="11"/>
      <c r="H91" s="11"/>
      <c r="AW91" s="512"/>
      <c r="AX91" s="523"/>
      <c r="AY91" s="505"/>
      <c r="AZ91" s="525"/>
      <c r="BA91" s="507"/>
      <c r="BB91" s="11"/>
      <c r="BC91" s="11"/>
    </row>
    <row r="92" spans="3:55" s="2" customFormat="1" ht="42" customHeight="1" x14ac:dyDescent="0.25">
      <c r="C92" s="11"/>
      <c r="D92" s="11"/>
      <c r="E92" s="11"/>
      <c r="F92" s="11"/>
      <c r="G92" s="11"/>
      <c r="H92" s="11"/>
      <c r="AW92" s="512"/>
      <c r="AX92" s="523"/>
      <c r="AY92" s="505"/>
      <c r="AZ92" s="525"/>
      <c r="BA92" s="507"/>
      <c r="BB92" s="11"/>
      <c r="BC92" s="11"/>
    </row>
    <row r="93" spans="3:55" s="2" customFormat="1" ht="42" customHeight="1" x14ac:dyDescent="0.25">
      <c r="C93" s="11"/>
      <c r="D93" s="11"/>
      <c r="E93" s="11"/>
      <c r="F93" s="11"/>
      <c r="G93" s="11"/>
      <c r="H93" s="11"/>
      <c r="AW93" s="512"/>
      <c r="AX93" s="523"/>
      <c r="AY93" s="505"/>
      <c r="AZ93" s="525"/>
      <c r="BA93" s="507"/>
      <c r="BB93" s="11"/>
      <c r="BC93" s="11"/>
    </row>
    <row r="94" spans="3:55" s="2" customFormat="1" ht="42" customHeight="1" x14ac:dyDescent="0.25">
      <c r="C94" s="11"/>
      <c r="D94" s="11"/>
      <c r="E94" s="11"/>
      <c r="F94" s="11"/>
      <c r="G94" s="11"/>
      <c r="H94" s="11"/>
      <c r="AW94" s="512"/>
      <c r="AX94" s="523"/>
      <c r="AY94" s="505"/>
      <c r="AZ94" s="525"/>
      <c r="BA94" s="507"/>
      <c r="BB94" s="11"/>
      <c r="BC94" s="11"/>
    </row>
    <row r="95" spans="3:55" s="2" customFormat="1" ht="42" customHeight="1" x14ac:dyDescent="0.25">
      <c r="C95" s="11"/>
      <c r="D95" s="11"/>
      <c r="E95" s="11"/>
      <c r="F95" s="11"/>
      <c r="G95" s="11"/>
      <c r="H95" s="11"/>
      <c r="AW95" s="512"/>
      <c r="AX95" s="523"/>
      <c r="AY95" s="505"/>
      <c r="AZ95" s="525"/>
      <c r="BA95" s="507"/>
      <c r="BB95" s="11"/>
      <c r="BC95" s="11"/>
    </row>
    <row r="96" spans="3:55" s="2" customFormat="1" ht="42" customHeight="1" x14ac:dyDescent="0.25">
      <c r="C96" s="11"/>
      <c r="D96" s="11"/>
      <c r="E96" s="11"/>
      <c r="F96" s="11"/>
      <c r="G96" s="11"/>
      <c r="H96" s="11"/>
      <c r="AW96" s="512"/>
      <c r="AX96" s="523"/>
      <c r="AY96" s="505"/>
      <c r="AZ96" s="525"/>
      <c r="BA96" s="507"/>
      <c r="BB96" s="11"/>
      <c r="BC96" s="11"/>
    </row>
    <row r="97" spans="3:55" s="2" customFormat="1" ht="42" customHeight="1" x14ac:dyDescent="0.25">
      <c r="C97" s="11"/>
      <c r="D97" s="11"/>
      <c r="E97" s="11"/>
      <c r="F97" s="11"/>
      <c r="G97" s="11"/>
      <c r="H97" s="11"/>
      <c r="AW97" s="512"/>
      <c r="AX97" s="523"/>
      <c r="AY97" s="505"/>
      <c r="AZ97" s="525"/>
      <c r="BA97" s="507"/>
      <c r="BB97" s="11"/>
      <c r="BC97" s="11"/>
    </row>
    <row r="98" spans="3:55" s="2" customFormat="1" ht="42" customHeight="1" x14ac:dyDescent="0.25">
      <c r="C98" s="11"/>
      <c r="D98" s="11"/>
      <c r="E98" s="11"/>
      <c r="F98" s="11"/>
      <c r="G98" s="11"/>
      <c r="H98" s="11"/>
      <c r="AW98" s="512"/>
      <c r="AX98" s="523"/>
      <c r="AY98" s="505"/>
      <c r="AZ98" s="525"/>
      <c r="BA98" s="507"/>
      <c r="BB98" s="11"/>
      <c r="BC98" s="11"/>
    </row>
    <row r="99" spans="3:55" s="2" customFormat="1" ht="42" customHeight="1" x14ac:dyDescent="0.25">
      <c r="C99" s="11"/>
      <c r="D99" s="11"/>
      <c r="E99" s="11"/>
      <c r="F99" s="11"/>
      <c r="G99" s="11"/>
      <c r="H99" s="11"/>
      <c r="AW99" s="512"/>
      <c r="AX99" s="523"/>
      <c r="AY99" s="505"/>
      <c r="AZ99" s="525"/>
      <c r="BA99" s="507"/>
      <c r="BB99" s="11"/>
      <c r="BC99" s="11"/>
    </row>
    <row r="100" spans="3:55" s="2" customFormat="1" ht="42" customHeight="1" x14ac:dyDescent="0.25">
      <c r="C100" s="11"/>
      <c r="D100" s="11"/>
      <c r="E100" s="11"/>
      <c r="F100" s="11"/>
      <c r="G100" s="11"/>
      <c r="H100" s="11"/>
      <c r="AW100" s="512"/>
      <c r="AX100" s="523"/>
      <c r="AY100" s="505"/>
      <c r="AZ100" s="525"/>
      <c r="BA100" s="507"/>
      <c r="BB100" s="11"/>
      <c r="BC100" s="11"/>
    </row>
    <row r="101" spans="3:55" s="2" customFormat="1" ht="42" customHeight="1" x14ac:dyDescent="0.25">
      <c r="C101" s="11"/>
      <c r="D101" s="11"/>
      <c r="E101" s="11"/>
      <c r="F101" s="11"/>
      <c r="G101" s="11"/>
      <c r="H101" s="11"/>
      <c r="AW101" s="512"/>
      <c r="AX101" s="523"/>
      <c r="AY101" s="505"/>
      <c r="AZ101" s="525"/>
      <c r="BA101" s="507"/>
      <c r="BB101" s="11"/>
      <c r="BC101" s="11"/>
    </row>
    <row r="102" spans="3:55" s="2" customFormat="1" ht="42" customHeight="1" x14ac:dyDescent="0.25">
      <c r="C102" s="11"/>
      <c r="D102" s="11"/>
      <c r="E102" s="11"/>
      <c r="F102" s="11"/>
      <c r="G102" s="11"/>
      <c r="H102" s="11"/>
      <c r="AW102" s="512"/>
      <c r="AX102" s="523"/>
      <c r="AY102" s="505"/>
      <c r="AZ102" s="525"/>
      <c r="BA102" s="507"/>
      <c r="BB102" s="11"/>
      <c r="BC102" s="11"/>
    </row>
    <row r="103" spans="3:55" s="2" customFormat="1" ht="42" customHeight="1" x14ac:dyDescent="0.25">
      <c r="C103" s="11"/>
      <c r="D103" s="11"/>
      <c r="E103" s="11"/>
      <c r="F103" s="11"/>
      <c r="G103" s="11"/>
      <c r="H103" s="11"/>
      <c r="AW103" s="512"/>
      <c r="AX103" s="523"/>
      <c r="AY103" s="505"/>
      <c r="AZ103" s="525"/>
      <c r="BA103" s="507"/>
      <c r="BB103" s="11"/>
      <c r="BC103" s="11"/>
    </row>
    <row r="104" spans="3:55" s="2" customFormat="1" ht="42" customHeight="1" x14ac:dyDescent="0.25">
      <c r="C104" s="11"/>
      <c r="D104" s="11"/>
      <c r="E104" s="11"/>
      <c r="F104" s="11"/>
      <c r="G104" s="11"/>
      <c r="H104" s="11"/>
      <c r="AW104" s="512"/>
      <c r="AX104" s="523"/>
      <c r="AY104" s="505"/>
      <c r="AZ104" s="525"/>
      <c r="BA104" s="507"/>
      <c r="BB104" s="11"/>
      <c r="BC104" s="11"/>
    </row>
    <row r="105" spans="3:55" s="2" customFormat="1" ht="42" customHeight="1" x14ac:dyDescent="0.25">
      <c r="C105" s="11"/>
      <c r="D105" s="11"/>
      <c r="E105" s="11"/>
      <c r="F105" s="11"/>
      <c r="G105" s="11"/>
      <c r="H105" s="11"/>
      <c r="AW105" s="512"/>
      <c r="AX105" s="523"/>
      <c r="AY105" s="505"/>
      <c r="AZ105" s="525"/>
      <c r="BA105" s="507"/>
      <c r="BB105" s="11"/>
      <c r="BC105" s="11"/>
    </row>
    <row r="106" spans="3:55" s="2" customFormat="1" ht="42" customHeight="1" x14ac:dyDescent="0.25">
      <c r="C106" s="11"/>
      <c r="D106" s="11"/>
      <c r="E106" s="11"/>
      <c r="F106" s="11"/>
      <c r="G106" s="11"/>
      <c r="H106" s="11"/>
      <c r="AW106" s="512"/>
      <c r="AX106" s="523"/>
      <c r="AY106" s="505"/>
      <c r="AZ106" s="525"/>
      <c r="BA106" s="507"/>
      <c r="BB106" s="11"/>
      <c r="BC106" s="11"/>
    </row>
    <row r="107" spans="3:55" s="2" customFormat="1" ht="42" customHeight="1" x14ac:dyDescent="0.25">
      <c r="C107" s="11"/>
      <c r="D107" s="11"/>
      <c r="E107" s="11"/>
      <c r="F107" s="11"/>
      <c r="G107" s="11"/>
      <c r="H107" s="11"/>
      <c r="AW107" s="512"/>
      <c r="AX107" s="523"/>
      <c r="AY107" s="505"/>
      <c r="AZ107" s="525"/>
      <c r="BA107" s="507"/>
      <c r="BB107" s="11"/>
      <c r="BC107" s="11"/>
    </row>
    <row r="108" spans="3:55" s="2" customFormat="1" ht="42" customHeight="1" x14ac:dyDescent="0.25">
      <c r="C108" s="11"/>
      <c r="D108" s="11"/>
      <c r="E108" s="11"/>
      <c r="F108" s="11"/>
      <c r="G108" s="11"/>
      <c r="H108" s="11"/>
      <c r="AW108" s="512"/>
      <c r="AX108" s="523"/>
      <c r="AY108" s="505"/>
      <c r="AZ108" s="525"/>
      <c r="BA108" s="507"/>
      <c r="BB108" s="11"/>
      <c r="BC108" s="11"/>
    </row>
    <row r="109" spans="3:55" s="2" customFormat="1" ht="42" customHeight="1" x14ac:dyDescent="0.25">
      <c r="C109" s="11"/>
      <c r="D109" s="11"/>
      <c r="E109" s="11"/>
      <c r="F109" s="11"/>
      <c r="G109" s="11"/>
      <c r="H109" s="11"/>
      <c r="AW109" s="512"/>
      <c r="AX109" s="523"/>
      <c r="AY109" s="505"/>
      <c r="AZ109" s="525"/>
      <c r="BA109" s="507"/>
      <c r="BB109" s="11"/>
      <c r="BC109" s="11"/>
    </row>
    <row r="110" spans="3:55" s="2" customFormat="1" ht="42" customHeight="1" x14ac:dyDescent="0.25">
      <c r="C110" s="11"/>
      <c r="D110" s="11"/>
      <c r="E110" s="11"/>
      <c r="F110" s="11"/>
      <c r="G110" s="11"/>
      <c r="H110" s="11"/>
      <c r="AW110" s="512"/>
      <c r="AX110" s="523"/>
      <c r="AY110" s="505"/>
      <c r="AZ110" s="525"/>
      <c r="BA110" s="507"/>
      <c r="BB110" s="11"/>
      <c r="BC110" s="11"/>
    </row>
    <row r="111" spans="3:55" s="2" customFormat="1" ht="42" customHeight="1" x14ac:dyDescent="0.25">
      <c r="C111" s="11"/>
      <c r="D111" s="11"/>
      <c r="E111" s="11"/>
      <c r="F111" s="11"/>
      <c r="G111" s="11"/>
      <c r="H111" s="11"/>
      <c r="AW111" s="512"/>
      <c r="AX111" s="523"/>
      <c r="AY111" s="505"/>
      <c r="AZ111" s="525"/>
      <c r="BA111" s="507"/>
      <c r="BB111" s="11"/>
      <c r="BC111" s="11"/>
    </row>
    <row r="112" spans="3:55" s="2" customFormat="1" ht="42" customHeight="1" x14ac:dyDescent="0.25">
      <c r="C112" s="11"/>
      <c r="D112" s="11"/>
      <c r="E112" s="11"/>
      <c r="F112" s="11"/>
      <c r="G112" s="11"/>
      <c r="H112" s="11"/>
      <c r="AW112" s="512"/>
      <c r="AX112" s="523"/>
      <c r="AY112" s="505"/>
      <c r="AZ112" s="525"/>
      <c r="BA112" s="507"/>
      <c r="BB112" s="11"/>
      <c r="BC112" s="11"/>
    </row>
    <row r="113" spans="3:55" s="2" customFormat="1" ht="42" customHeight="1" x14ac:dyDescent="0.25">
      <c r="C113" s="11"/>
      <c r="D113" s="11"/>
      <c r="E113" s="11"/>
      <c r="F113" s="11"/>
      <c r="G113" s="11"/>
      <c r="H113" s="11"/>
      <c r="AW113" s="512"/>
      <c r="AX113" s="523"/>
      <c r="AY113" s="505"/>
      <c r="AZ113" s="525"/>
      <c r="BA113" s="507"/>
      <c r="BB113" s="11"/>
      <c r="BC113" s="11"/>
    </row>
    <row r="114" spans="3:55" s="2" customFormat="1" ht="42" customHeight="1" x14ac:dyDescent="0.25">
      <c r="C114" s="11"/>
      <c r="D114" s="11"/>
      <c r="E114" s="11"/>
      <c r="F114" s="11"/>
      <c r="G114" s="11"/>
      <c r="H114" s="11"/>
      <c r="AW114" s="512"/>
      <c r="AX114" s="523"/>
      <c r="AY114" s="505"/>
      <c r="AZ114" s="525"/>
      <c r="BA114" s="507"/>
      <c r="BB114" s="11"/>
      <c r="BC114" s="11"/>
    </row>
    <row r="115" spans="3:55" s="2" customFormat="1" ht="42" customHeight="1" x14ac:dyDescent="0.25">
      <c r="C115" s="11"/>
      <c r="D115" s="11"/>
      <c r="E115" s="11"/>
      <c r="F115" s="11"/>
      <c r="G115" s="11"/>
      <c r="H115" s="11"/>
      <c r="AW115" s="512"/>
      <c r="AX115" s="523"/>
      <c r="AY115" s="505"/>
      <c r="AZ115" s="525"/>
      <c r="BA115" s="507"/>
      <c r="BB115" s="11"/>
      <c r="BC115" s="11"/>
    </row>
    <row r="116" spans="3:55" s="2" customFormat="1" ht="42" customHeight="1" x14ac:dyDescent="0.25">
      <c r="C116" s="11"/>
      <c r="D116" s="11"/>
      <c r="E116" s="11"/>
      <c r="F116" s="11"/>
      <c r="G116" s="11"/>
      <c r="H116" s="11"/>
      <c r="AW116" s="512"/>
      <c r="AX116" s="523"/>
      <c r="AY116" s="505"/>
      <c r="AZ116" s="525"/>
      <c r="BA116" s="507"/>
      <c r="BB116" s="11"/>
      <c r="BC116" s="11"/>
    </row>
    <row r="117" spans="3:55" s="2" customFormat="1" ht="42" customHeight="1" x14ac:dyDescent="0.25">
      <c r="C117" s="11"/>
      <c r="D117" s="11"/>
      <c r="E117" s="11"/>
      <c r="F117" s="11"/>
      <c r="G117" s="11"/>
      <c r="H117" s="11"/>
      <c r="AW117" s="512"/>
      <c r="AX117" s="523"/>
      <c r="AY117" s="505"/>
      <c r="AZ117" s="525"/>
      <c r="BA117" s="507"/>
      <c r="BB117" s="11"/>
      <c r="BC117" s="11"/>
    </row>
    <row r="118" spans="3:55" s="2" customFormat="1" ht="42" customHeight="1" x14ac:dyDescent="0.25">
      <c r="C118" s="11"/>
      <c r="D118" s="11"/>
      <c r="E118" s="11"/>
      <c r="F118" s="11"/>
      <c r="G118" s="11"/>
      <c r="H118" s="11"/>
      <c r="AW118" s="512"/>
      <c r="AX118" s="523"/>
      <c r="AY118" s="505"/>
      <c r="AZ118" s="525"/>
      <c r="BA118" s="507"/>
      <c r="BB118" s="11"/>
      <c r="BC118" s="11"/>
    </row>
    <row r="119" spans="3:55" s="2" customFormat="1" ht="42" customHeight="1" x14ac:dyDescent="0.25">
      <c r="C119" s="11"/>
      <c r="D119" s="11"/>
      <c r="E119" s="11"/>
      <c r="F119" s="11"/>
      <c r="G119" s="11"/>
      <c r="H119" s="11"/>
      <c r="AW119" s="512"/>
      <c r="AX119" s="523"/>
      <c r="AY119" s="505"/>
      <c r="AZ119" s="525"/>
      <c r="BA119" s="507"/>
      <c r="BB119" s="11"/>
      <c r="BC119" s="11"/>
    </row>
    <row r="120" spans="3:55" s="2" customFormat="1" ht="42" customHeight="1" x14ac:dyDescent="0.25">
      <c r="C120" s="11"/>
      <c r="D120" s="11"/>
      <c r="E120" s="11"/>
      <c r="F120" s="11"/>
      <c r="G120" s="11"/>
      <c r="H120" s="11"/>
      <c r="AW120" s="512"/>
      <c r="AX120" s="523"/>
      <c r="AY120" s="505"/>
      <c r="AZ120" s="525"/>
      <c r="BA120" s="507"/>
      <c r="BB120" s="11"/>
      <c r="BC120" s="11"/>
    </row>
    <row r="121" spans="3:55" s="2" customFormat="1" ht="42" customHeight="1" x14ac:dyDescent="0.25">
      <c r="C121" s="11"/>
      <c r="D121" s="11"/>
      <c r="E121" s="11"/>
      <c r="F121" s="11"/>
      <c r="G121" s="11"/>
      <c r="H121" s="11"/>
      <c r="AW121" s="512"/>
      <c r="AX121" s="523"/>
      <c r="AY121" s="505"/>
      <c r="AZ121" s="525"/>
      <c r="BA121" s="507"/>
      <c r="BB121" s="11"/>
      <c r="BC121" s="11"/>
    </row>
    <row r="122" spans="3:55" s="2" customFormat="1" ht="42" customHeight="1" x14ac:dyDescent="0.25">
      <c r="C122" s="11"/>
      <c r="D122" s="11"/>
      <c r="E122" s="11"/>
      <c r="F122" s="11"/>
      <c r="G122" s="11"/>
      <c r="H122" s="11"/>
      <c r="AW122" s="512"/>
      <c r="AX122" s="523"/>
      <c r="AY122" s="505"/>
      <c r="AZ122" s="525"/>
      <c r="BA122" s="507"/>
      <c r="BB122" s="11"/>
      <c r="BC122" s="11"/>
    </row>
    <row r="123" spans="3:55" s="2" customFormat="1" ht="42" customHeight="1" x14ac:dyDescent="0.25">
      <c r="C123" s="11"/>
      <c r="D123" s="11"/>
      <c r="E123" s="11"/>
      <c r="F123" s="11"/>
      <c r="G123" s="11"/>
      <c r="H123" s="11"/>
      <c r="AW123" s="512"/>
      <c r="AX123" s="523"/>
      <c r="AY123" s="505"/>
      <c r="AZ123" s="525"/>
      <c r="BA123" s="507"/>
      <c r="BB123" s="11"/>
      <c r="BC123" s="11"/>
    </row>
    <row r="124" spans="3:55" s="2" customFormat="1" ht="42" customHeight="1" x14ac:dyDescent="0.25">
      <c r="C124" s="11"/>
      <c r="D124" s="11"/>
      <c r="E124" s="11"/>
      <c r="F124" s="11"/>
      <c r="G124" s="11"/>
      <c r="H124" s="11"/>
      <c r="AW124" s="512"/>
      <c r="AX124" s="523"/>
      <c r="AY124" s="505"/>
      <c r="AZ124" s="525"/>
      <c r="BA124" s="507"/>
      <c r="BB124" s="11"/>
      <c r="BC124" s="11"/>
    </row>
    <row r="125" spans="3:55" s="2" customFormat="1" ht="42" customHeight="1" x14ac:dyDescent="0.25">
      <c r="C125" s="11"/>
      <c r="D125" s="11"/>
      <c r="E125" s="11"/>
      <c r="F125" s="11"/>
      <c r="G125" s="11"/>
      <c r="H125" s="11"/>
      <c r="AW125" s="512"/>
      <c r="AX125" s="523"/>
      <c r="AY125" s="505"/>
      <c r="AZ125" s="525"/>
      <c r="BA125" s="507"/>
      <c r="BB125" s="11"/>
      <c r="BC125" s="11"/>
    </row>
    <row r="126" spans="3:55" s="2" customFormat="1" ht="42" customHeight="1" x14ac:dyDescent="0.25">
      <c r="C126" s="11"/>
      <c r="D126" s="11"/>
      <c r="E126" s="11"/>
      <c r="F126" s="11"/>
      <c r="G126" s="11"/>
      <c r="H126" s="11"/>
      <c r="AW126" s="512"/>
      <c r="AX126" s="523"/>
      <c r="AY126" s="505"/>
      <c r="AZ126" s="525"/>
      <c r="BA126" s="507"/>
      <c r="BB126" s="11"/>
      <c r="BC126" s="11"/>
    </row>
    <row r="127" spans="3:55" s="2" customFormat="1" ht="42" customHeight="1" x14ac:dyDescent="0.25">
      <c r="C127" s="11"/>
      <c r="D127" s="11"/>
      <c r="E127" s="11"/>
      <c r="F127" s="11"/>
      <c r="G127" s="11"/>
      <c r="H127" s="11"/>
      <c r="AW127" s="512"/>
      <c r="AX127" s="523"/>
      <c r="AY127" s="505"/>
      <c r="AZ127" s="525"/>
      <c r="BA127" s="507"/>
      <c r="BB127" s="11"/>
      <c r="BC127" s="11"/>
    </row>
    <row r="128" spans="3:55" s="2" customFormat="1" ht="42" customHeight="1" x14ac:dyDescent="0.25">
      <c r="C128" s="11"/>
      <c r="D128" s="11"/>
      <c r="E128" s="11"/>
      <c r="F128" s="11"/>
      <c r="G128" s="11"/>
      <c r="H128" s="11"/>
      <c r="AW128" s="512"/>
      <c r="AX128" s="523"/>
      <c r="AY128" s="505"/>
      <c r="AZ128" s="525"/>
      <c r="BA128" s="507"/>
      <c r="BB128" s="11"/>
      <c r="BC128" s="11"/>
    </row>
    <row r="129" spans="3:55" s="2" customFormat="1" ht="42" customHeight="1" x14ac:dyDescent="0.25">
      <c r="C129" s="11"/>
      <c r="D129" s="11"/>
      <c r="E129" s="11"/>
      <c r="F129" s="11"/>
      <c r="G129" s="11"/>
      <c r="H129" s="11"/>
      <c r="AW129" s="512"/>
      <c r="AX129" s="523"/>
      <c r="AY129" s="505"/>
      <c r="AZ129" s="525"/>
      <c r="BA129" s="507"/>
      <c r="BB129" s="11"/>
      <c r="BC129" s="11"/>
    </row>
    <row r="130" spans="3:55" s="2" customFormat="1" ht="42" customHeight="1" x14ac:dyDescent="0.25">
      <c r="C130" s="11"/>
      <c r="D130" s="11"/>
      <c r="E130" s="11"/>
      <c r="F130" s="11"/>
      <c r="G130" s="11"/>
      <c r="H130" s="11"/>
      <c r="AW130" s="512"/>
      <c r="AX130" s="523"/>
      <c r="AY130" s="505"/>
      <c r="AZ130" s="525"/>
      <c r="BA130" s="507"/>
      <c r="BB130" s="11"/>
      <c r="BC130" s="11"/>
    </row>
    <row r="131" spans="3:55" s="2" customFormat="1" ht="42" customHeight="1" x14ac:dyDescent="0.25">
      <c r="C131" s="11"/>
      <c r="D131" s="11"/>
      <c r="E131" s="11"/>
      <c r="F131" s="11"/>
      <c r="G131" s="11"/>
      <c r="H131" s="11"/>
      <c r="AW131" s="512"/>
      <c r="AX131" s="523"/>
      <c r="AY131" s="505"/>
      <c r="AZ131" s="525"/>
      <c r="BA131" s="507"/>
      <c r="BB131" s="11"/>
      <c r="BC131" s="11"/>
    </row>
    <row r="132" spans="3:55" s="2" customFormat="1" ht="42" customHeight="1" x14ac:dyDescent="0.25">
      <c r="C132" s="11"/>
      <c r="D132" s="11"/>
      <c r="E132" s="11"/>
      <c r="F132" s="11"/>
      <c r="G132" s="11"/>
      <c r="H132" s="11"/>
      <c r="AW132" s="512"/>
      <c r="AX132" s="523"/>
      <c r="AY132" s="505"/>
      <c r="AZ132" s="525"/>
      <c r="BA132" s="507"/>
      <c r="BB132" s="11"/>
      <c r="BC132" s="11"/>
    </row>
    <row r="133" spans="3:55" s="2" customFormat="1" ht="42" customHeight="1" x14ac:dyDescent="0.25">
      <c r="C133" s="11"/>
      <c r="D133" s="11"/>
      <c r="E133" s="11"/>
      <c r="F133" s="11"/>
      <c r="G133" s="11"/>
      <c r="H133" s="11"/>
      <c r="AW133" s="512"/>
      <c r="AX133" s="523"/>
      <c r="AY133" s="505"/>
      <c r="AZ133" s="525"/>
      <c r="BA133" s="507"/>
      <c r="BB133" s="11"/>
      <c r="BC133" s="11"/>
    </row>
    <row r="134" spans="3:55" s="2" customFormat="1" ht="42" customHeight="1" x14ac:dyDescent="0.25">
      <c r="C134" s="11"/>
      <c r="D134" s="11"/>
      <c r="E134" s="11"/>
      <c r="F134" s="11"/>
      <c r="G134" s="11"/>
      <c r="H134" s="11"/>
      <c r="AW134" s="512"/>
      <c r="AX134" s="523"/>
      <c r="AY134" s="505"/>
      <c r="AZ134" s="525"/>
      <c r="BA134" s="507"/>
      <c r="BB134" s="11"/>
      <c r="BC134" s="11"/>
    </row>
    <row r="135" spans="3:55" s="2" customFormat="1" ht="42" customHeight="1" x14ac:dyDescent="0.25">
      <c r="C135" s="11"/>
      <c r="D135" s="11"/>
      <c r="E135" s="11"/>
      <c r="F135" s="11"/>
      <c r="G135" s="11"/>
      <c r="H135" s="11"/>
      <c r="AW135" s="512"/>
      <c r="AX135" s="523"/>
      <c r="AY135" s="505"/>
      <c r="AZ135" s="525"/>
      <c r="BA135" s="507"/>
      <c r="BB135" s="11"/>
      <c r="BC135" s="11"/>
    </row>
    <row r="136" spans="3:55" s="2" customFormat="1" ht="42" customHeight="1" x14ac:dyDescent="0.25">
      <c r="C136" s="11"/>
      <c r="D136" s="11"/>
      <c r="E136" s="11"/>
      <c r="F136" s="11"/>
      <c r="G136" s="11"/>
      <c r="H136" s="11"/>
      <c r="AW136" s="512"/>
      <c r="AX136" s="523"/>
      <c r="AY136" s="505"/>
      <c r="AZ136" s="525"/>
      <c r="BA136" s="507"/>
      <c r="BB136" s="11"/>
      <c r="BC136" s="11"/>
    </row>
    <row r="137" spans="3:55" s="2" customFormat="1" ht="42" customHeight="1" x14ac:dyDescent="0.25">
      <c r="C137" s="11"/>
      <c r="D137" s="11"/>
      <c r="E137" s="11"/>
      <c r="F137" s="11"/>
      <c r="G137" s="11"/>
      <c r="H137" s="11"/>
      <c r="AW137" s="512"/>
      <c r="AX137" s="523"/>
      <c r="AY137" s="505"/>
      <c r="AZ137" s="525"/>
      <c r="BA137" s="507"/>
      <c r="BB137" s="11"/>
      <c r="BC137" s="11"/>
    </row>
    <row r="138" spans="3:55" s="2" customFormat="1" ht="42" customHeight="1" x14ac:dyDescent="0.25">
      <c r="C138" s="11"/>
      <c r="D138" s="11"/>
      <c r="E138" s="11"/>
      <c r="F138" s="11"/>
      <c r="G138" s="11"/>
      <c r="H138" s="11"/>
      <c r="AW138" s="512"/>
      <c r="AX138" s="523"/>
      <c r="AY138" s="505"/>
      <c r="AZ138" s="525"/>
      <c r="BA138" s="507"/>
      <c r="BB138" s="11"/>
      <c r="BC138" s="11"/>
    </row>
    <row r="139" spans="3:55" s="2" customFormat="1" ht="42" customHeight="1" x14ac:dyDescent="0.25">
      <c r="C139" s="11"/>
      <c r="D139" s="11"/>
      <c r="E139" s="11"/>
      <c r="F139" s="11"/>
      <c r="G139" s="11"/>
      <c r="H139" s="11"/>
      <c r="AW139" s="512"/>
      <c r="AX139" s="523"/>
      <c r="AY139" s="505"/>
      <c r="AZ139" s="525"/>
      <c r="BA139" s="507"/>
      <c r="BB139" s="11"/>
      <c r="BC139" s="11"/>
    </row>
    <row r="140" spans="3:55" s="2" customFormat="1" ht="42" customHeight="1" x14ac:dyDescent="0.25">
      <c r="C140" s="11"/>
      <c r="D140" s="11"/>
      <c r="E140" s="11"/>
      <c r="F140" s="11"/>
      <c r="G140" s="11"/>
      <c r="H140" s="11"/>
      <c r="AW140" s="512"/>
      <c r="AX140" s="523"/>
      <c r="AY140" s="505"/>
      <c r="AZ140" s="525"/>
      <c r="BA140" s="507"/>
      <c r="BB140" s="11"/>
      <c r="BC140" s="11"/>
    </row>
    <row r="141" spans="3:55" s="2" customFormat="1" ht="42" customHeight="1" x14ac:dyDescent="0.25">
      <c r="C141" s="11"/>
      <c r="D141" s="11"/>
      <c r="E141" s="11"/>
      <c r="F141" s="11"/>
      <c r="G141" s="11"/>
      <c r="H141" s="11"/>
      <c r="AW141" s="512"/>
      <c r="AX141" s="523"/>
      <c r="AY141" s="505"/>
      <c r="AZ141" s="525"/>
      <c r="BA141" s="507"/>
      <c r="BB141" s="11"/>
      <c r="BC141" s="11"/>
    </row>
    <row r="142" spans="3:55" s="2" customFormat="1" ht="42" customHeight="1" x14ac:dyDescent="0.25">
      <c r="C142" s="11"/>
      <c r="D142" s="11"/>
      <c r="E142" s="11"/>
      <c r="F142" s="11"/>
      <c r="G142" s="11"/>
      <c r="H142" s="11"/>
      <c r="AW142" s="512"/>
      <c r="AX142" s="523"/>
      <c r="AY142" s="505"/>
      <c r="AZ142" s="525"/>
      <c r="BA142" s="507"/>
      <c r="BB142" s="11"/>
      <c r="BC142" s="11"/>
    </row>
    <row r="143" spans="3:55" s="2" customFormat="1" x14ac:dyDescent="0.25">
      <c r="C143" s="11"/>
      <c r="D143" s="11"/>
      <c r="E143" s="11"/>
      <c r="F143" s="11"/>
      <c r="G143" s="11"/>
      <c r="H143" s="11"/>
      <c r="AW143" s="512"/>
      <c r="AX143" s="523"/>
      <c r="AY143" s="505"/>
      <c r="AZ143" s="525"/>
      <c r="BA143" s="507"/>
      <c r="BB143" s="11"/>
      <c r="BC143" s="11"/>
    </row>
    <row r="144" spans="3:55" s="2" customFormat="1" x14ac:dyDescent="0.25">
      <c r="C144" s="11"/>
      <c r="D144" s="11"/>
      <c r="E144" s="11"/>
      <c r="F144" s="11"/>
      <c r="G144" s="11"/>
      <c r="H144" s="11"/>
      <c r="AW144" s="512"/>
      <c r="AX144" s="523"/>
      <c r="AY144" s="505"/>
      <c r="AZ144" s="525"/>
      <c r="BA144" s="507"/>
      <c r="BB144" s="11"/>
      <c r="BC144" s="11"/>
    </row>
    <row r="145" spans="3:55" s="2" customFormat="1" x14ac:dyDescent="0.25">
      <c r="C145" s="11"/>
      <c r="D145" s="11"/>
      <c r="E145" s="11"/>
      <c r="F145" s="11"/>
      <c r="G145" s="11"/>
      <c r="H145" s="11"/>
      <c r="AW145" s="512"/>
      <c r="AX145" s="523"/>
      <c r="AY145" s="505"/>
      <c r="AZ145" s="525"/>
      <c r="BA145" s="507"/>
      <c r="BB145" s="11"/>
      <c r="BC145" s="11"/>
    </row>
    <row r="146" spans="3:55" s="2" customFormat="1" x14ac:dyDescent="0.25">
      <c r="C146" s="11"/>
      <c r="D146" s="11"/>
      <c r="E146" s="11"/>
      <c r="F146" s="11"/>
      <c r="G146" s="11"/>
      <c r="H146" s="11"/>
      <c r="AW146" s="512"/>
      <c r="AX146" s="523"/>
      <c r="AY146" s="505"/>
      <c r="AZ146" s="525"/>
      <c r="BA146" s="507"/>
      <c r="BB146" s="11"/>
      <c r="BC146" s="11"/>
    </row>
    <row r="147" spans="3:55" s="2" customFormat="1" x14ac:dyDescent="0.25">
      <c r="C147" s="11"/>
      <c r="D147" s="11"/>
      <c r="E147" s="11"/>
      <c r="F147" s="11"/>
      <c r="G147" s="11"/>
      <c r="H147" s="11"/>
      <c r="AW147" s="512"/>
      <c r="AX147" s="523"/>
      <c r="AY147" s="505"/>
      <c r="AZ147" s="525"/>
      <c r="BA147" s="507"/>
      <c r="BB147" s="11"/>
      <c r="BC147" s="11"/>
    </row>
    <row r="148" spans="3:55" s="2" customFormat="1" x14ac:dyDescent="0.25">
      <c r="C148" s="11"/>
      <c r="D148" s="11"/>
      <c r="E148" s="11"/>
      <c r="F148" s="11"/>
      <c r="G148" s="11"/>
      <c r="H148" s="11"/>
      <c r="AW148" s="512"/>
      <c r="AX148" s="523"/>
      <c r="AY148" s="505"/>
      <c r="AZ148" s="525"/>
      <c r="BA148" s="507"/>
      <c r="BB148" s="11"/>
      <c r="BC148" s="11"/>
    </row>
    <row r="149" spans="3:55" s="2" customFormat="1" x14ac:dyDescent="0.25">
      <c r="C149" s="11"/>
      <c r="D149" s="11"/>
      <c r="E149" s="11"/>
      <c r="F149" s="11"/>
      <c r="G149" s="11"/>
      <c r="H149" s="11"/>
      <c r="AW149" s="512"/>
      <c r="AX149" s="523"/>
      <c r="AY149" s="505"/>
      <c r="AZ149" s="525"/>
      <c r="BA149" s="507"/>
      <c r="BB149" s="11"/>
      <c r="BC149" s="11"/>
    </row>
    <row r="150" spans="3:55" s="2" customFormat="1" x14ac:dyDescent="0.25">
      <c r="C150" s="11"/>
      <c r="D150" s="11"/>
      <c r="E150" s="11"/>
      <c r="F150" s="11"/>
      <c r="G150" s="11"/>
      <c r="H150" s="11"/>
      <c r="AW150" s="512"/>
      <c r="AX150" s="523"/>
      <c r="AY150" s="505"/>
      <c r="AZ150" s="525"/>
      <c r="BA150" s="507"/>
      <c r="BB150" s="11"/>
      <c r="BC150" s="11"/>
    </row>
    <row r="151" spans="3:55" s="2" customFormat="1" x14ac:dyDescent="0.25">
      <c r="C151" s="11"/>
      <c r="D151" s="11"/>
      <c r="E151" s="11"/>
      <c r="F151" s="11"/>
      <c r="G151" s="11"/>
      <c r="H151" s="11"/>
      <c r="AW151" s="512"/>
      <c r="AX151" s="523"/>
      <c r="AY151" s="505"/>
      <c r="AZ151" s="525"/>
      <c r="BA151" s="507"/>
      <c r="BB151" s="11"/>
      <c r="BC151" s="11"/>
    </row>
    <row r="152" spans="3:55" s="2" customFormat="1" x14ac:dyDescent="0.25">
      <c r="C152" s="11"/>
      <c r="D152" s="11"/>
      <c r="E152" s="11"/>
      <c r="F152" s="11"/>
      <c r="G152" s="11"/>
      <c r="H152" s="11"/>
      <c r="AW152" s="512"/>
      <c r="AX152" s="523"/>
      <c r="AY152" s="505"/>
      <c r="AZ152" s="525"/>
      <c r="BA152" s="507"/>
      <c r="BB152" s="11"/>
      <c r="BC152" s="11"/>
    </row>
    <row r="153" spans="3:55" s="2" customFormat="1" x14ac:dyDescent="0.25">
      <c r="C153" s="11"/>
      <c r="D153" s="11"/>
      <c r="E153" s="11"/>
      <c r="F153" s="11"/>
      <c r="G153" s="11"/>
      <c r="H153" s="11"/>
      <c r="AW153" s="512"/>
      <c r="AX153" s="523"/>
      <c r="AY153" s="505"/>
      <c r="AZ153" s="525"/>
      <c r="BA153" s="507"/>
      <c r="BB153" s="11"/>
      <c r="BC153" s="11"/>
    </row>
    <row r="154" spans="3:55" s="2" customFormat="1" x14ac:dyDescent="0.25">
      <c r="C154" s="11"/>
      <c r="D154" s="11"/>
      <c r="E154" s="11"/>
      <c r="F154" s="11"/>
      <c r="G154" s="11"/>
      <c r="H154" s="11"/>
      <c r="AW154" s="512"/>
      <c r="AX154" s="523"/>
      <c r="AY154" s="505"/>
      <c r="AZ154" s="525"/>
      <c r="BA154" s="507"/>
      <c r="BB154" s="11"/>
      <c r="BC154" s="11"/>
    </row>
    <row r="155" spans="3:55" s="2" customFormat="1" x14ac:dyDescent="0.25">
      <c r="C155" s="11"/>
      <c r="D155" s="11"/>
      <c r="E155" s="11"/>
      <c r="F155" s="11"/>
      <c r="G155" s="11"/>
      <c r="H155" s="11"/>
      <c r="AW155" s="512"/>
      <c r="AX155" s="523"/>
      <c r="AY155" s="505"/>
      <c r="AZ155" s="525"/>
      <c r="BA155" s="507"/>
      <c r="BB155" s="11"/>
      <c r="BC155" s="11"/>
    </row>
    <row r="156" spans="3:55" s="2" customFormat="1" x14ac:dyDescent="0.25">
      <c r="C156" s="11"/>
      <c r="D156" s="11"/>
      <c r="E156" s="11"/>
      <c r="F156" s="11"/>
      <c r="G156" s="11"/>
      <c r="H156" s="11"/>
      <c r="AW156" s="512"/>
      <c r="AX156" s="523"/>
      <c r="AY156" s="505"/>
      <c r="AZ156" s="525"/>
      <c r="BA156" s="507"/>
      <c r="BB156" s="11"/>
      <c r="BC156" s="11"/>
    </row>
    <row r="157" spans="3:55" s="2" customFormat="1" x14ac:dyDescent="0.25">
      <c r="C157" s="11"/>
      <c r="D157" s="11"/>
      <c r="E157" s="11"/>
      <c r="F157" s="11"/>
      <c r="G157" s="11"/>
      <c r="H157" s="11"/>
      <c r="AW157" s="512"/>
      <c r="AX157" s="523"/>
      <c r="AY157" s="505"/>
      <c r="AZ157" s="525"/>
      <c r="BA157" s="507"/>
      <c r="BB157" s="11"/>
      <c r="BC157" s="11"/>
    </row>
    <row r="158" spans="3:55" s="2" customFormat="1" x14ac:dyDescent="0.25">
      <c r="C158" s="11"/>
      <c r="D158" s="11"/>
      <c r="E158" s="11"/>
      <c r="F158" s="11"/>
      <c r="G158" s="11"/>
      <c r="H158" s="11"/>
      <c r="AW158" s="512"/>
      <c r="AX158" s="523"/>
      <c r="AY158" s="505"/>
      <c r="AZ158" s="525"/>
      <c r="BA158" s="507"/>
      <c r="BB158" s="11"/>
      <c r="BC158" s="11"/>
    </row>
    <row r="159" spans="3:55" s="2" customFormat="1" x14ac:dyDescent="0.25">
      <c r="C159" s="11"/>
      <c r="D159" s="11"/>
      <c r="E159" s="11"/>
      <c r="F159" s="11"/>
      <c r="G159" s="11"/>
      <c r="H159" s="11"/>
      <c r="AW159" s="512"/>
      <c r="AX159" s="523"/>
      <c r="AY159" s="505"/>
      <c r="AZ159" s="525"/>
      <c r="BA159" s="507"/>
      <c r="BB159" s="11"/>
      <c r="BC159" s="11"/>
    </row>
    <row r="160" spans="3:55" s="2" customFormat="1" x14ac:dyDescent="0.25">
      <c r="C160" s="11"/>
      <c r="D160" s="11"/>
      <c r="E160" s="11"/>
      <c r="F160" s="11"/>
      <c r="G160" s="11"/>
      <c r="H160" s="11"/>
      <c r="AW160" s="512"/>
      <c r="AX160" s="523"/>
      <c r="AY160" s="505"/>
      <c r="AZ160" s="525"/>
      <c r="BA160" s="507"/>
      <c r="BB160" s="11"/>
      <c r="BC160" s="11"/>
    </row>
    <row r="161" spans="3:55" s="2" customFormat="1" x14ac:dyDescent="0.25">
      <c r="C161" s="11"/>
      <c r="D161" s="11"/>
      <c r="E161" s="11"/>
      <c r="F161" s="11"/>
      <c r="G161" s="11"/>
      <c r="H161" s="11"/>
      <c r="AW161" s="512"/>
      <c r="AX161" s="523"/>
      <c r="AY161" s="505"/>
      <c r="AZ161" s="525"/>
      <c r="BA161" s="507"/>
      <c r="BB161" s="11"/>
      <c r="BC161" s="11"/>
    </row>
    <row r="162" spans="3:55" s="2" customFormat="1" x14ac:dyDescent="0.25">
      <c r="C162" s="11"/>
      <c r="D162" s="11"/>
      <c r="E162" s="11"/>
      <c r="F162" s="11"/>
      <c r="G162" s="11"/>
      <c r="H162" s="11"/>
      <c r="AW162" s="512"/>
      <c r="AX162" s="523"/>
      <c r="AY162" s="505"/>
      <c r="AZ162" s="525"/>
      <c r="BA162" s="507"/>
      <c r="BB162" s="11"/>
      <c r="BC162" s="11"/>
    </row>
    <row r="163" spans="3:55" s="2" customFormat="1" x14ac:dyDescent="0.25">
      <c r="C163" s="11"/>
      <c r="D163" s="11"/>
      <c r="E163" s="11"/>
      <c r="F163" s="11"/>
      <c r="G163" s="11"/>
      <c r="H163" s="11"/>
      <c r="AW163" s="512"/>
      <c r="AX163" s="523"/>
      <c r="AY163" s="505"/>
      <c r="AZ163" s="525"/>
      <c r="BA163" s="507"/>
      <c r="BB163" s="11"/>
      <c r="BC163" s="11"/>
    </row>
    <row r="164" spans="3:55" s="2" customFormat="1" x14ac:dyDescent="0.25">
      <c r="C164" s="11"/>
      <c r="D164" s="11"/>
      <c r="E164" s="11"/>
      <c r="F164" s="11"/>
      <c r="G164" s="11"/>
      <c r="H164" s="11"/>
      <c r="AW164" s="512"/>
      <c r="AX164" s="523"/>
      <c r="AY164" s="505"/>
      <c r="AZ164" s="525"/>
      <c r="BA164" s="507"/>
      <c r="BB164" s="11"/>
      <c r="BC164" s="11"/>
    </row>
    <row r="165" spans="3:55" s="2" customFormat="1" x14ac:dyDescent="0.25">
      <c r="C165" s="11"/>
      <c r="D165" s="11"/>
      <c r="E165" s="11"/>
      <c r="F165" s="11"/>
      <c r="G165" s="11"/>
      <c r="H165" s="11"/>
      <c r="AW165" s="512"/>
      <c r="AX165" s="523"/>
      <c r="AY165" s="505"/>
      <c r="AZ165" s="525"/>
      <c r="BA165" s="507"/>
      <c r="BB165" s="11"/>
      <c r="BC165" s="11"/>
    </row>
    <row r="166" spans="3:55" s="2" customFormat="1" x14ac:dyDescent="0.25">
      <c r="C166" s="11"/>
      <c r="D166" s="11"/>
      <c r="E166" s="11"/>
      <c r="F166" s="11"/>
      <c r="G166" s="11"/>
      <c r="H166" s="11"/>
      <c r="AW166" s="512"/>
      <c r="AX166" s="523"/>
      <c r="AY166" s="505"/>
      <c r="AZ166" s="525"/>
      <c r="BA166" s="507"/>
      <c r="BB166" s="11"/>
      <c r="BC166" s="11"/>
    </row>
    <row r="167" spans="3:55" s="2" customFormat="1" x14ac:dyDescent="0.25">
      <c r="C167" s="11"/>
      <c r="D167" s="11"/>
      <c r="E167" s="11"/>
      <c r="F167" s="11"/>
      <c r="G167" s="11"/>
      <c r="H167" s="11"/>
      <c r="AW167" s="512"/>
      <c r="AX167" s="523"/>
      <c r="AY167" s="505"/>
      <c r="AZ167" s="525"/>
      <c r="BA167" s="507"/>
      <c r="BB167" s="11"/>
      <c r="BC167" s="11"/>
    </row>
    <row r="168" spans="3:55" s="2" customFormat="1" x14ac:dyDescent="0.25">
      <c r="C168" s="11"/>
      <c r="D168" s="11"/>
      <c r="E168" s="11"/>
      <c r="F168" s="11"/>
      <c r="G168" s="11"/>
      <c r="H168" s="11"/>
      <c r="AW168" s="512"/>
      <c r="AX168" s="523"/>
      <c r="AY168" s="505"/>
      <c r="AZ168" s="525"/>
      <c r="BA168" s="507"/>
      <c r="BB168" s="11"/>
      <c r="BC168" s="11"/>
    </row>
    <row r="169" spans="3:55" s="2" customFormat="1" x14ac:dyDescent="0.25">
      <c r="C169" s="11"/>
      <c r="D169" s="11"/>
      <c r="E169" s="11"/>
      <c r="F169" s="11"/>
      <c r="G169" s="11"/>
      <c r="H169" s="11"/>
      <c r="AW169" s="512"/>
      <c r="AX169" s="523"/>
      <c r="AY169" s="505"/>
      <c r="AZ169" s="525"/>
      <c r="BA169" s="507"/>
      <c r="BB169" s="11"/>
      <c r="BC169" s="11"/>
    </row>
    <row r="170" spans="3:55" s="2" customFormat="1" x14ac:dyDescent="0.25">
      <c r="C170" s="11"/>
      <c r="D170" s="11"/>
      <c r="E170" s="11"/>
      <c r="F170" s="11"/>
      <c r="G170" s="11"/>
      <c r="H170" s="11"/>
      <c r="AW170" s="512"/>
      <c r="AX170" s="523"/>
      <c r="AY170" s="505"/>
      <c r="AZ170" s="525"/>
      <c r="BA170" s="507"/>
      <c r="BB170" s="11"/>
      <c r="BC170" s="11"/>
    </row>
    <row r="171" spans="3:55" s="2" customFormat="1" x14ac:dyDescent="0.25">
      <c r="C171" s="11"/>
      <c r="D171" s="11"/>
      <c r="E171" s="11"/>
      <c r="F171" s="11"/>
      <c r="G171" s="11"/>
      <c r="H171" s="11"/>
      <c r="AW171" s="512"/>
      <c r="AX171" s="523"/>
      <c r="AY171" s="505"/>
      <c r="AZ171" s="525"/>
      <c r="BA171" s="507"/>
      <c r="BB171" s="11"/>
      <c r="BC171" s="11"/>
    </row>
    <row r="172" spans="3:55" s="2" customFormat="1" x14ac:dyDescent="0.25">
      <c r="C172" s="11"/>
      <c r="D172" s="11"/>
      <c r="E172" s="11"/>
      <c r="F172" s="11"/>
      <c r="G172" s="11"/>
      <c r="H172" s="11"/>
      <c r="AW172" s="512"/>
      <c r="AX172" s="523"/>
      <c r="AY172" s="505"/>
      <c r="AZ172" s="525"/>
      <c r="BA172" s="507"/>
      <c r="BB172" s="11"/>
      <c r="BC172" s="11"/>
    </row>
    <row r="173" spans="3:55" s="2" customFormat="1" x14ac:dyDescent="0.25">
      <c r="C173" s="11"/>
      <c r="D173" s="11"/>
      <c r="E173" s="11"/>
      <c r="F173" s="11"/>
      <c r="G173" s="11"/>
      <c r="H173" s="11"/>
      <c r="AW173" s="512"/>
      <c r="AX173" s="523"/>
      <c r="AY173" s="505"/>
      <c r="AZ173" s="525"/>
      <c r="BA173" s="507"/>
      <c r="BB173" s="11"/>
      <c r="BC173" s="11"/>
    </row>
    <row r="174" spans="3:55" s="2" customFormat="1" x14ac:dyDescent="0.25">
      <c r="C174" s="11"/>
      <c r="D174" s="11"/>
      <c r="E174" s="11"/>
      <c r="F174" s="11"/>
      <c r="G174" s="11"/>
      <c r="H174" s="11"/>
      <c r="AW174" s="512"/>
      <c r="AX174" s="523"/>
      <c r="AY174" s="505"/>
      <c r="AZ174" s="525"/>
      <c r="BA174" s="507"/>
      <c r="BB174" s="11"/>
      <c r="BC174" s="11"/>
    </row>
    <row r="175" spans="3:55" s="2" customFormat="1" x14ac:dyDescent="0.25">
      <c r="C175" s="11"/>
      <c r="D175" s="11"/>
      <c r="E175" s="11"/>
      <c r="F175" s="11"/>
      <c r="G175" s="11"/>
      <c r="H175" s="11"/>
      <c r="AW175" s="512"/>
      <c r="AX175" s="523"/>
      <c r="AY175" s="505"/>
      <c r="AZ175" s="525"/>
      <c r="BA175" s="507"/>
      <c r="BB175" s="11"/>
      <c r="BC175" s="11"/>
    </row>
    <row r="176" spans="3:55" s="2" customFormat="1" x14ac:dyDescent="0.25">
      <c r="C176" s="11"/>
      <c r="D176" s="11"/>
      <c r="E176" s="11"/>
      <c r="F176" s="11"/>
      <c r="G176" s="11"/>
      <c r="H176" s="11"/>
      <c r="AW176" s="512"/>
      <c r="AX176" s="523"/>
      <c r="AY176" s="505"/>
      <c r="AZ176" s="525"/>
      <c r="BA176" s="507"/>
      <c r="BB176" s="11"/>
      <c r="BC176" s="11"/>
    </row>
    <row r="177" spans="3:55" s="2" customFormat="1" x14ac:dyDescent="0.25">
      <c r="C177" s="11"/>
      <c r="D177" s="11"/>
      <c r="E177" s="11"/>
      <c r="F177" s="11"/>
      <c r="G177" s="11"/>
      <c r="H177" s="11"/>
      <c r="AW177" s="512"/>
      <c r="AX177" s="523"/>
      <c r="AY177" s="505"/>
      <c r="AZ177" s="525"/>
      <c r="BA177" s="507"/>
      <c r="BB177" s="11"/>
      <c r="BC177" s="11"/>
    </row>
    <row r="178" spans="3:55" s="2" customFormat="1" x14ac:dyDescent="0.25">
      <c r="C178" s="11"/>
      <c r="D178" s="11"/>
      <c r="E178" s="11"/>
      <c r="F178" s="11"/>
      <c r="G178" s="11"/>
      <c r="H178" s="11"/>
      <c r="AW178" s="512"/>
      <c r="AX178" s="523"/>
      <c r="AY178" s="505"/>
      <c r="AZ178" s="525"/>
      <c r="BA178" s="507"/>
      <c r="BB178" s="11"/>
      <c r="BC178" s="11"/>
    </row>
    <row r="179" spans="3:55" s="2" customFormat="1" x14ac:dyDescent="0.25">
      <c r="C179" s="11"/>
      <c r="D179" s="11"/>
      <c r="E179" s="11"/>
      <c r="F179" s="11"/>
      <c r="G179" s="11"/>
      <c r="H179" s="11"/>
      <c r="AW179" s="512"/>
      <c r="AX179" s="523"/>
      <c r="AY179" s="505"/>
      <c r="AZ179" s="525"/>
      <c r="BA179" s="507"/>
      <c r="BB179" s="11"/>
      <c r="BC179" s="11"/>
    </row>
    <row r="180" spans="3:55" s="2" customFormat="1" x14ac:dyDescent="0.25">
      <c r="C180" s="11"/>
      <c r="D180" s="11"/>
      <c r="E180" s="11"/>
      <c r="F180" s="11"/>
      <c r="G180" s="11"/>
      <c r="H180" s="11"/>
      <c r="AW180" s="512"/>
      <c r="AX180" s="523"/>
      <c r="AY180" s="505"/>
      <c r="AZ180" s="525"/>
      <c r="BA180" s="507"/>
      <c r="BB180" s="11"/>
      <c r="BC180" s="11"/>
    </row>
    <row r="181" spans="3:55" s="2" customFormat="1" x14ac:dyDescent="0.25">
      <c r="C181" s="11"/>
      <c r="D181" s="11"/>
      <c r="E181" s="11"/>
      <c r="F181" s="11"/>
      <c r="G181" s="11"/>
      <c r="H181" s="11"/>
      <c r="AW181" s="512"/>
      <c r="AX181" s="523"/>
      <c r="AY181" s="505"/>
      <c r="AZ181" s="525"/>
      <c r="BA181" s="507"/>
      <c r="BB181" s="11"/>
      <c r="BC181" s="11"/>
    </row>
    <row r="182" spans="3:55" s="2" customFormat="1" x14ac:dyDescent="0.25">
      <c r="C182" s="11"/>
      <c r="D182" s="11"/>
      <c r="E182" s="11"/>
      <c r="F182" s="11"/>
      <c r="G182" s="11"/>
      <c r="H182" s="11"/>
      <c r="AW182" s="512"/>
      <c r="AX182" s="523"/>
      <c r="AY182" s="505"/>
      <c r="AZ182" s="525"/>
      <c r="BA182" s="507"/>
      <c r="BB182" s="11"/>
      <c r="BC182" s="11"/>
    </row>
    <row r="183" spans="3:55" s="2" customFormat="1" x14ac:dyDescent="0.25">
      <c r="C183" s="11"/>
      <c r="D183" s="11"/>
      <c r="E183" s="11"/>
      <c r="F183" s="11"/>
      <c r="G183" s="11"/>
      <c r="H183" s="11"/>
      <c r="AW183" s="512"/>
      <c r="AX183" s="523"/>
      <c r="AY183" s="505"/>
      <c r="AZ183" s="525"/>
      <c r="BA183" s="507"/>
      <c r="BB183" s="11"/>
      <c r="BC183" s="11"/>
    </row>
    <row r="184" spans="3:55" s="2" customFormat="1" x14ac:dyDescent="0.25">
      <c r="C184" s="11"/>
      <c r="D184" s="11"/>
      <c r="E184" s="11"/>
      <c r="F184" s="11"/>
      <c r="G184" s="11"/>
      <c r="H184" s="11"/>
      <c r="AW184" s="512"/>
      <c r="AX184" s="523"/>
      <c r="AY184" s="505"/>
      <c r="AZ184" s="525"/>
      <c r="BA184" s="507"/>
      <c r="BB184" s="11"/>
      <c r="BC184" s="11"/>
    </row>
    <row r="185" spans="3:55" s="2" customFormat="1" x14ac:dyDescent="0.25">
      <c r="C185" s="11"/>
      <c r="D185" s="11"/>
      <c r="E185" s="11"/>
      <c r="F185" s="11"/>
      <c r="G185" s="11"/>
      <c r="H185" s="11"/>
      <c r="AW185" s="512"/>
      <c r="AX185" s="523"/>
      <c r="AY185" s="505"/>
      <c r="AZ185" s="525"/>
      <c r="BA185" s="507"/>
      <c r="BB185" s="11"/>
      <c r="BC185" s="11"/>
    </row>
    <row r="186" spans="3:55" s="2" customFormat="1" x14ac:dyDescent="0.25">
      <c r="C186" s="11"/>
      <c r="D186" s="11"/>
      <c r="E186" s="11"/>
      <c r="F186" s="11"/>
      <c r="G186" s="11"/>
      <c r="H186" s="11"/>
      <c r="AW186" s="512"/>
      <c r="AX186" s="523"/>
      <c r="AY186" s="505"/>
      <c r="AZ186" s="525"/>
      <c r="BA186" s="507"/>
      <c r="BB186" s="11"/>
      <c r="BC186" s="11"/>
    </row>
    <row r="187" spans="3:55" s="2" customFormat="1" x14ac:dyDescent="0.25">
      <c r="C187" s="11"/>
      <c r="D187" s="11"/>
      <c r="E187" s="11"/>
      <c r="F187" s="11"/>
      <c r="G187" s="11"/>
      <c r="H187" s="11"/>
      <c r="AW187" s="512"/>
      <c r="AX187" s="523"/>
      <c r="AY187" s="505"/>
      <c r="AZ187" s="525"/>
      <c r="BA187" s="507"/>
      <c r="BB187" s="11"/>
      <c r="BC187" s="11"/>
    </row>
    <row r="188" spans="3:55" s="2" customFormat="1" x14ac:dyDescent="0.25">
      <c r="C188" s="11"/>
      <c r="D188" s="11"/>
      <c r="E188" s="11"/>
      <c r="F188" s="11"/>
      <c r="G188" s="11"/>
      <c r="H188" s="11"/>
      <c r="AW188" s="512"/>
      <c r="AX188" s="523"/>
      <c r="AY188" s="505"/>
      <c r="AZ188" s="525"/>
      <c r="BA188" s="507"/>
      <c r="BB188" s="11"/>
      <c r="BC188" s="11"/>
    </row>
    <row r="189" spans="3:55" s="2" customFormat="1" x14ac:dyDescent="0.25">
      <c r="C189" s="11"/>
      <c r="D189" s="11"/>
      <c r="E189" s="11"/>
      <c r="F189" s="11"/>
      <c r="G189" s="11"/>
      <c r="H189" s="11"/>
      <c r="AW189" s="512"/>
      <c r="AX189" s="523"/>
      <c r="AY189" s="505"/>
      <c r="AZ189" s="525"/>
      <c r="BA189" s="507"/>
      <c r="BB189" s="11"/>
      <c r="BC189" s="11"/>
    </row>
    <row r="190" spans="3:55" s="2" customFormat="1" x14ac:dyDescent="0.25">
      <c r="C190" s="11"/>
      <c r="D190" s="11"/>
      <c r="E190" s="11"/>
      <c r="F190" s="11"/>
      <c r="G190" s="11"/>
      <c r="H190" s="11"/>
      <c r="AW190" s="512"/>
      <c r="AX190" s="523"/>
      <c r="AY190" s="505"/>
      <c r="AZ190" s="525"/>
      <c r="BA190" s="507"/>
      <c r="BB190" s="11"/>
      <c r="BC190" s="11"/>
    </row>
    <row r="191" spans="3:55" s="2" customFormat="1" x14ac:dyDescent="0.25">
      <c r="C191" s="11"/>
      <c r="D191" s="11"/>
      <c r="E191" s="11"/>
      <c r="F191" s="11"/>
      <c r="G191" s="11"/>
      <c r="H191" s="11"/>
      <c r="AW191" s="512"/>
      <c r="AX191" s="523"/>
      <c r="AY191" s="505"/>
      <c r="AZ191" s="525"/>
      <c r="BA191" s="507"/>
      <c r="BB191" s="11"/>
      <c r="BC191" s="11"/>
    </row>
    <row r="192" spans="3:55" s="2" customFormat="1" x14ac:dyDescent="0.25">
      <c r="C192" s="11"/>
      <c r="D192" s="11"/>
      <c r="E192" s="11"/>
      <c r="F192" s="11"/>
      <c r="G192" s="11"/>
      <c r="H192" s="11"/>
      <c r="AW192" s="512"/>
      <c r="AX192" s="523"/>
      <c r="AY192" s="505"/>
      <c r="AZ192" s="525"/>
      <c r="BA192" s="507"/>
      <c r="BB192" s="11"/>
      <c r="BC192" s="11"/>
    </row>
    <row r="193" spans="3:55" s="2" customFormat="1" x14ac:dyDescent="0.25">
      <c r="C193" s="11"/>
      <c r="D193" s="11"/>
      <c r="E193" s="11"/>
      <c r="F193" s="11"/>
      <c r="G193" s="11"/>
      <c r="H193" s="11"/>
      <c r="AW193" s="512"/>
      <c r="AX193" s="523"/>
      <c r="AY193" s="505"/>
      <c r="AZ193" s="525"/>
      <c r="BA193" s="507"/>
      <c r="BB193" s="11"/>
      <c r="BC193" s="11"/>
    </row>
    <row r="194" spans="3:55" s="2" customFormat="1" x14ac:dyDescent="0.25">
      <c r="C194" s="11"/>
      <c r="D194" s="11"/>
      <c r="E194" s="11"/>
      <c r="F194" s="11"/>
      <c r="G194" s="11"/>
      <c r="H194" s="11"/>
      <c r="AW194" s="512"/>
      <c r="AX194" s="523"/>
      <c r="AY194" s="505"/>
      <c r="AZ194" s="525"/>
      <c r="BA194" s="507"/>
      <c r="BB194" s="11"/>
      <c r="BC194" s="11"/>
    </row>
    <row r="195" spans="3:55" s="2" customFormat="1" x14ac:dyDescent="0.25">
      <c r="C195" s="11"/>
      <c r="D195" s="11"/>
      <c r="E195" s="11"/>
      <c r="F195" s="11"/>
      <c r="G195" s="11"/>
      <c r="H195" s="11"/>
      <c r="AW195" s="512"/>
      <c r="AX195" s="523"/>
      <c r="AY195" s="505"/>
      <c r="AZ195" s="525"/>
      <c r="BA195" s="507"/>
      <c r="BB195" s="11"/>
      <c r="BC195" s="11"/>
    </row>
    <row r="196" spans="3:55" s="2" customFormat="1" x14ac:dyDescent="0.25">
      <c r="C196" s="11"/>
      <c r="D196" s="11"/>
      <c r="E196" s="11"/>
      <c r="F196" s="11"/>
      <c r="G196" s="11"/>
      <c r="H196" s="11"/>
      <c r="AW196" s="512"/>
      <c r="AX196" s="523"/>
      <c r="AY196" s="505"/>
      <c r="AZ196" s="525"/>
      <c r="BA196" s="507"/>
      <c r="BB196" s="11"/>
      <c r="BC196" s="11"/>
    </row>
    <row r="197" spans="3:55" s="2" customFormat="1" x14ac:dyDescent="0.25">
      <c r="C197" s="11"/>
      <c r="D197" s="11"/>
      <c r="E197" s="11"/>
      <c r="F197" s="11"/>
      <c r="G197" s="11"/>
      <c r="H197" s="11"/>
      <c r="AW197" s="512"/>
      <c r="AX197" s="523"/>
      <c r="AY197" s="505"/>
      <c r="AZ197" s="525"/>
      <c r="BA197" s="507"/>
      <c r="BB197" s="11"/>
      <c r="BC197" s="11"/>
    </row>
    <row r="198" spans="3:55" s="2" customFormat="1" x14ac:dyDescent="0.25">
      <c r="C198" s="11"/>
      <c r="D198" s="11"/>
      <c r="E198" s="11"/>
      <c r="F198" s="11"/>
      <c r="G198" s="11"/>
      <c r="H198" s="11"/>
      <c r="AW198" s="512"/>
      <c r="AX198" s="523"/>
      <c r="AY198" s="505"/>
      <c r="AZ198" s="525"/>
      <c r="BA198" s="507"/>
      <c r="BB198" s="11"/>
      <c r="BC198" s="11"/>
    </row>
    <row r="199" spans="3:55" s="2" customFormat="1" x14ac:dyDescent="0.25">
      <c r="C199" s="11"/>
      <c r="D199" s="11"/>
      <c r="E199" s="11"/>
      <c r="F199" s="11"/>
      <c r="G199" s="11"/>
      <c r="H199" s="11"/>
      <c r="AW199" s="512"/>
      <c r="AX199" s="523"/>
      <c r="AY199" s="505"/>
      <c r="AZ199" s="525"/>
      <c r="BA199" s="507"/>
      <c r="BB199" s="11"/>
      <c r="BC199" s="11"/>
    </row>
    <row r="200" spans="3:55" s="2" customFormat="1" x14ac:dyDescent="0.25">
      <c r="C200" s="11"/>
      <c r="D200" s="11"/>
      <c r="E200" s="11"/>
      <c r="F200" s="11"/>
      <c r="G200" s="11"/>
      <c r="H200" s="11"/>
      <c r="AW200" s="512"/>
      <c r="AX200" s="523"/>
      <c r="AY200" s="505"/>
      <c r="AZ200" s="525"/>
      <c r="BA200" s="507"/>
      <c r="BB200" s="11"/>
      <c r="BC200" s="11"/>
    </row>
    <row r="201" spans="3:55" s="2" customFormat="1" x14ac:dyDescent="0.25">
      <c r="C201" s="11"/>
      <c r="D201" s="11"/>
      <c r="E201" s="11"/>
      <c r="F201" s="11"/>
      <c r="G201" s="11"/>
      <c r="H201" s="11"/>
      <c r="AW201" s="512"/>
      <c r="AX201" s="523"/>
      <c r="AY201" s="505"/>
      <c r="AZ201" s="525"/>
      <c r="BA201" s="507"/>
      <c r="BB201" s="11"/>
      <c r="BC201" s="11"/>
    </row>
    <row r="202" spans="3:55" s="2" customFormat="1" x14ac:dyDescent="0.25">
      <c r="C202" s="11"/>
      <c r="D202" s="11"/>
      <c r="E202" s="11"/>
      <c r="F202" s="11"/>
      <c r="G202" s="11"/>
      <c r="H202" s="11"/>
      <c r="AW202" s="512"/>
      <c r="AX202" s="523"/>
      <c r="AY202" s="505"/>
      <c r="AZ202" s="525"/>
      <c r="BA202" s="507"/>
      <c r="BB202" s="11"/>
      <c r="BC202" s="11"/>
    </row>
    <row r="203" spans="3:55" s="2" customFormat="1" x14ac:dyDescent="0.25">
      <c r="C203" s="11"/>
      <c r="D203" s="11"/>
      <c r="E203" s="11"/>
      <c r="F203" s="11"/>
      <c r="G203" s="11"/>
      <c r="H203" s="11"/>
      <c r="AW203" s="512"/>
      <c r="AX203" s="523"/>
      <c r="AY203" s="505"/>
      <c r="AZ203" s="525"/>
      <c r="BA203" s="507"/>
      <c r="BB203" s="11"/>
      <c r="BC203" s="11"/>
    </row>
    <row r="204" spans="3:55" s="2" customFormat="1" x14ac:dyDescent="0.25">
      <c r="C204" s="11"/>
      <c r="D204" s="11"/>
      <c r="E204" s="11"/>
      <c r="F204" s="11"/>
      <c r="G204" s="11"/>
      <c r="H204" s="11"/>
      <c r="AW204" s="512"/>
      <c r="AX204" s="523"/>
      <c r="AY204" s="505"/>
      <c r="AZ204" s="525"/>
      <c r="BA204" s="507"/>
      <c r="BB204" s="11"/>
      <c r="BC204" s="11"/>
    </row>
    <row r="205" spans="3:55" s="2" customFormat="1" x14ac:dyDescent="0.25">
      <c r="C205" s="11"/>
      <c r="D205" s="11"/>
      <c r="E205" s="11"/>
      <c r="F205" s="11"/>
      <c r="G205" s="11"/>
      <c r="H205" s="11"/>
      <c r="AW205" s="512"/>
      <c r="AX205" s="523"/>
      <c r="AY205" s="505"/>
      <c r="AZ205" s="525"/>
      <c r="BA205" s="507"/>
      <c r="BB205" s="11"/>
      <c r="BC205" s="11"/>
    </row>
    <row r="206" spans="3:55" s="2" customFormat="1" x14ac:dyDescent="0.25">
      <c r="C206" s="11"/>
      <c r="D206" s="11"/>
      <c r="E206" s="11"/>
      <c r="F206" s="11"/>
      <c r="G206" s="11"/>
      <c r="H206" s="11"/>
      <c r="AW206" s="512"/>
      <c r="AX206" s="523"/>
      <c r="AY206" s="505"/>
      <c r="AZ206" s="525"/>
      <c r="BA206" s="507"/>
      <c r="BB206" s="11"/>
      <c r="BC206" s="11"/>
    </row>
    <row r="207" spans="3:55" s="2" customFormat="1" x14ac:dyDescent="0.25">
      <c r="C207" s="11"/>
      <c r="D207" s="11"/>
      <c r="E207" s="11"/>
      <c r="F207" s="11"/>
      <c r="G207" s="11"/>
      <c r="H207" s="11"/>
      <c r="AW207" s="512"/>
      <c r="AX207" s="523"/>
      <c r="AY207" s="505"/>
      <c r="AZ207" s="525"/>
      <c r="BA207" s="507"/>
      <c r="BB207" s="11"/>
      <c r="BC207" s="11"/>
    </row>
    <row r="208" spans="3:55" s="2" customFormat="1" x14ac:dyDescent="0.25">
      <c r="C208" s="11"/>
      <c r="D208" s="11"/>
      <c r="E208" s="11"/>
      <c r="F208" s="11"/>
      <c r="G208" s="11"/>
      <c r="H208" s="11"/>
      <c r="AW208" s="512"/>
      <c r="AX208" s="523"/>
      <c r="AY208" s="505"/>
      <c r="AZ208" s="525"/>
      <c r="BA208" s="507"/>
      <c r="BB208" s="11"/>
      <c r="BC208" s="11"/>
    </row>
    <row r="209" spans="3:55" s="2" customFormat="1" x14ac:dyDescent="0.25">
      <c r="C209" s="11"/>
      <c r="D209" s="11"/>
      <c r="E209" s="11"/>
      <c r="F209" s="11"/>
      <c r="G209" s="11"/>
      <c r="H209" s="11"/>
      <c r="AW209" s="512"/>
      <c r="AX209" s="523"/>
      <c r="AY209" s="505"/>
      <c r="AZ209" s="525"/>
      <c r="BA209" s="507"/>
      <c r="BB209" s="11"/>
      <c r="BC209" s="11"/>
    </row>
    <row r="210" spans="3:55" s="2" customFormat="1" x14ac:dyDescent="0.25">
      <c r="C210" s="11"/>
      <c r="D210" s="11"/>
      <c r="E210" s="11"/>
      <c r="F210" s="11"/>
      <c r="G210" s="11"/>
      <c r="H210" s="11"/>
      <c r="AW210" s="512"/>
      <c r="AX210" s="523"/>
      <c r="AY210" s="505"/>
      <c r="AZ210" s="525"/>
      <c r="BA210" s="507"/>
      <c r="BB210" s="11"/>
      <c r="BC210" s="11"/>
    </row>
    <row r="211" spans="3:55" s="2" customFormat="1" x14ac:dyDescent="0.25">
      <c r="C211" s="11"/>
      <c r="D211" s="11"/>
      <c r="E211" s="11"/>
      <c r="F211" s="11"/>
      <c r="G211" s="11"/>
      <c r="H211" s="11"/>
      <c r="AW211" s="512"/>
      <c r="AX211" s="523"/>
      <c r="AY211" s="505"/>
      <c r="AZ211" s="525"/>
      <c r="BA211" s="507"/>
      <c r="BB211" s="11"/>
      <c r="BC211" s="11"/>
    </row>
    <row r="212" spans="3:55" s="2" customFormat="1" x14ac:dyDescent="0.25">
      <c r="C212" s="11"/>
      <c r="D212" s="11"/>
      <c r="E212" s="11"/>
      <c r="F212" s="11"/>
      <c r="G212" s="11"/>
      <c r="H212" s="11"/>
      <c r="AW212" s="512"/>
      <c r="AX212" s="523"/>
      <c r="AY212" s="505"/>
      <c r="AZ212" s="525"/>
      <c r="BA212" s="507"/>
      <c r="BB212" s="11"/>
      <c r="BC212" s="11"/>
    </row>
    <row r="213" spans="3:55" s="2" customFormat="1" x14ac:dyDescent="0.25">
      <c r="C213" s="11"/>
      <c r="D213" s="11"/>
      <c r="E213" s="11"/>
      <c r="F213" s="11"/>
      <c r="G213" s="11"/>
      <c r="H213" s="11"/>
      <c r="AW213" s="512"/>
      <c r="AX213" s="523"/>
      <c r="AY213" s="505"/>
      <c r="AZ213" s="525"/>
      <c r="BA213" s="507"/>
      <c r="BB213" s="11"/>
      <c r="BC213" s="11"/>
    </row>
    <row r="214" spans="3:55" s="2" customFormat="1" x14ac:dyDescent="0.25">
      <c r="C214" s="11"/>
      <c r="D214" s="11"/>
      <c r="E214" s="11"/>
      <c r="F214" s="11"/>
      <c r="G214" s="11"/>
      <c r="H214" s="11"/>
      <c r="AW214" s="512"/>
      <c r="AX214" s="523"/>
      <c r="AY214" s="505"/>
      <c r="AZ214" s="525"/>
      <c r="BA214" s="507"/>
      <c r="BB214" s="11"/>
      <c r="BC214" s="11"/>
    </row>
    <row r="215" spans="3:55" s="2" customFormat="1" x14ac:dyDescent="0.25">
      <c r="C215" s="11"/>
      <c r="D215" s="11"/>
      <c r="E215" s="11"/>
      <c r="F215" s="11"/>
      <c r="G215" s="11"/>
      <c r="H215" s="11"/>
      <c r="AW215" s="512"/>
      <c r="AX215" s="523"/>
      <c r="AY215" s="505"/>
      <c r="AZ215" s="525"/>
      <c r="BA215" s="507"/>
      <c r="BB215" s="11"/>
      <c r="BC215" s="11"/>
    </row>
    <row r="216" spans="3:55" s="2" customFormat="1" x14ac:dyDescent="0.25">
      <c r="C216" s="11"/>
      <c r="D216" s="11"/>
      <c r="E216" s="11"/>
      <c r="F216" s="11"/>
      <c r="G216" s="11"/>
      <c r="H216" s="11"/>
      <c r="AW216" s="512"/>
      <c r="AX216" s="523"/>
      <c r="AY216" s="505"/>
      <c r="AZ216" s="525"/>
      <c r="BA216" s="507"/>
      <c r="BB216" s="11"/>
      <c r="BC216" s="11"/>
    </row>
    <row r="217" spans="3:55" s="2" customFormat="1" x14ac:dyDescent="0.25">
      <c r="C217" s="11"/>
      <c r="D217" s="11"/>
      <c r="E217" s="11"/>
      <c r="F217" s="11"/>
      <c r="G217" s="11"/>
      <c r="H217" s="11"/>
      <c r="AW217" s="512"/>
      <c r="AX217" s="523"/>
      <c r="AY217" s="505"/>
      <c r="AZ217" s="525"/>
      <c r="BA217" s="507"/>
      <c r="BB217" s="11"/>
      <c r="BC217" s="11"/>
    </row>
    <row r="218" spans="3:55" s="2" customFormat="1" x14ac:dyDescent="0.25">
      <c r="C218" s="11"/>
      <c r="D218" s="11"/>
      <c r="E218" s="11"/>
      <c r="F218" s="11"/>
      <c r="G218" s="11"/>
      <c r="H218" s="11"/>
      <c r="AW218" s="512"/>
      <c r="AX218" s="523"/>
      <c r="AY218" s="505"/>
      <c r="AZ218" s="525"/>
      <c r="BA218" s="507"/>
      <c r="BB218" s="11"/>
      <c r="BC218" s="11"/>
    </row>
    <row r="219" spans="3:55" s="2" customFormat="1" x14ac:dyDescent="0.25">
      <c r="C219" s="11"/>
      <c r="D219" s="11"/>
      <c r="E219" s="11"/>
      <c r="F219" s="11"/>
      <c r="G219" s="11"/>
      <c r="H219" s="11"/>
      <c r="AW219" s="512"/>
      <c r="AX219" s="523"/>
      <c r="AY219" s="505"/>
      <c r="AZ219" s="525"/>
      <c r="BA219" s="507"/>
      <c r="BB219" s="11"/>
      <c r="BC219" s="11"/>
    </row>
    <row r="220" spans="3:55" s="2" customFormat="1" x14ac:dyDescent="0.25">
      <c r="C220" s="11"/>
      <c r="D220" s="11"/>
      <c r="E220" s="11"/>
      <c r="F220" s="11"/>
      <c r="G220" s="11"/>
      <c r="H220" s="11"/>
      <c r="AW220" s="512"/>
      <c r="AX220" s="523"/>
      <c r="AY220" s="505"/>
      <c r="AZ220" s="525"/>
      <c r="BA220" s="507"/>
      <c r="BB220" s="11"/>
      <c r="BC220" s="11"/>
    </row>
    <row r="221" spans="3:55" s="2" customFormat="1" x14ac:dyDescent="0.25">
      <c r="C221" s="11"/>
      <c r="D221" s="11"/>
      <c r="E221" s="11"/>
      <c r="F221" s="11"/>
      <c r="G221" s="11"/>
      <c r="H221" s="11"/>
      <c r="AW221" s="512"/>
      <c r="AX221" s="523"/>
      <c r="AY221" s="505"/>
      <c r="AZ221" s="525"/>
      <c r="BA221" s="507"/>
      <c r="BB221" s="11"/>
      <c r="BC221" s="11"/>
    </row>
    <row r="222" spans="3:55" s="2" customFormat="1" x14ac:dyDescent="0.25">
      <c r="C222" s="11"/>
      <c r="D222" s="11"/>
      <c r="E222" s="11"/>
      <c r="F222" s="11"/>
      <c r="G222" s="11"/>
      <c r="H222" s="11"/>
      <c r="AW222" s="512"/>
      <c r="AX222" s="523"/>
      <c r="AY222" s="505"/>
      <c r="AZ222" s="525"/>
      <c r="BA222" s="507"/>
      <c r="BB222" s="11"/>
      <c r="BC222" s="11"/>
    </row>
    <row r="223" spans="3:55" s="2" customFormat="1" x14ac:dyDescent="0.25">
      <c r="C223" s="11"/>
      <c r="D223" s="11"/>
      <c r="E223" s="11"/>
      <c r="F223" s="11"/>
      <c r="G223" s="11"/>
      <c r="H223" s="11"/>
      <c r="AW223" s="512"/>
      <c r="AX223" s="523"/>
      <c r="AY223" s="505"/>
      <c r="AZ223" s="525"/>
      <c r="BA223" s="507"/>
      <c r="BB223" s="11"/>
      <c r="BC223" s="11"/>
    </row>
    <row r="224" spans="3:55" s="2" customFormat="1" x14ac:dyDescent="0.25">
      <c r="C224" s="11"/>
      <c r="D224" s="11"/>
      <c r="E224" s="11"/>
      <c r="F224" s="11"/>
      <c r="G224" s="11"/>
      <c r="H224" s="11"/>
      <c r="AW224" s="512"/>
      <c r="AX224" s="523"/>
      <c r="AY224" s="505"/>
      <c r="AZ224" s="525"/>
      <c r="BA224" s="507"/>
      <c r="BB224" s="11"/>
      <c r="BC224" s="11"/>
    </row>
    <row r="225" spans="3:55" s="2" customFormat="1" x14ac:dyDescent="0.25">
      <c r="C225" s="11"/>
      <c r="D225" s="11"/>
      <c r="E225" s="11"/>
      <c r="F225" s="11"/>
      <c r="G225" s="11"/>
      <c r="H225" s="11"/>
      <c r="AW225" s="512"/>
      <c r="AX225" s="523"/>
      <c r="AY225" s="505"/>
      <c r="AZ225" s="525"/>
      <c r="BA225" s="507"/>
      <c r="BB225" s="11"/>
      <c r="BC225" s="11"/>
    </row>
    <row r="226" spans="3:55" s="2" customFormat="1" x14ac:dyDescent="0.25">
      <c r="C226" s="11"/>
      <c r="D226" s="11"/>
      <c r="E226" s="11"/>
      <c r="F226" s="11"/>
      <c r="G226" s="11"/>
      <c r="H226" s="11"/>
      <c r="AW226" s="512"/>
      <c r="AX226" s="523"/>
      <c r="AY226" s="505"/>
      <c r="AZ226" s="525"/>
      <c r="BA226" s="507"/>
      <c r="BB226" s="11"/>
      <c r="BC226" s="11"/>
    </row>
    <row r="227" spans="3:55" s="2" customFormat="1" x14ac:dyDescent="0.25">
      <c r="C227" s="11"/>
      <c r="D227" s="11"/>
      <c r="E227" s="11"/>
      <c r="F227" s="11"/>
      <c r="G227" s="11"/>
      <c r="H227" s="11"/>
      <c r="AW227" s="512"/>
      <c r="AX227" s="523"/>
      <c r="AY227" s="505"/>
      <c r="AZ227" s="525"/>
      <c r="BA227" s="507"/>
      <c r="BB227" s="11"/>
      <c r="BC227" s="11"/>
    </row>
    <row r="228" spans="3:55" s="2" customFormat="1" x14ac:dyDescent="0.25">
      <c r="C228" s="11"/>
      <c r="D228" s="11"/>
      <c r="E228" s="11"/>
      <c r="F228" s="11"/>
      <c r="G228" s="11"/>
      <c r="H228" s="11"/>
      <c r="AW228" s="512"/>
      <c r="AX228" s="523"/>
      <c r="AY228" s="505"/>
      <c r="AZ228" s="525"/>
      <c r="BA228" s="507"/>
      <c r="BB228" s="11"/>
      <c r="BC228" s="11"/>
    </row>
    <row r="229" spans="3:55" s="2" customFormat="1" x14ac:dyDescent="0.25">
      <c r="C229" s="11"/>
      <c r="D229" s="11"/>
      <c r="E229" s="11"/>
      <c r="F229" s="11"/>
      <c r="G229" s="11"/>
      <c r="H229" s="11"/>
      <c r="AW229" s="512"/>
      <c r="AX229" s="523"/>
      <c r="AY229" s="505"/>
      <c r="AZ229" s="525"/>
      <c r="BA229" s="507"/>
      <c r="BB229" s="11"/>
      <c r="BC229" s="11"/>
    </row>
    <row r="230" spans="3:55" s="2" customFormat="1" x14ac:dyDescent="0.25">
      <c r="C230" s="11"/>
      <c r="D230" s="11"/>
      <c r="E230" s="11"/>
      <c r="F230" s="11"/>
      <c r="G230" s="11"/>
      <c r="H230" s="11"/>
      <c r="AW230" s="512"/>
      <c r="AX230" s="523"/>
      <c r="AY230" s="505"/>
      <c r="AZ230" s="525"/>
      <c r="BA230" s="507"/>
      <c r="BB230" s="11"/>
      <c r="BC230" s="11"/>
    </row>
    <row r="231" spans="3:55" s="2" customFormat="1" x14ac:dyDescent="0.25">
      <c r="C231" s="11"/>
      <c r="D231" s="11"/>
      <c r="E231" s="11"/>
      <c r="F231" s="11"/>
      <c r="G231" s="11"/>
      <c r="H231" s="11"/>
      <c r="AW231" s="512"/>
      <c r="AX231" s="523"/>
      <c r="AY231" s="505"/>
      <c r="AZ231" s="525"/>
      <c r="BA231" s="507"/>
      <c r="BB231" s="11"/>
      <c r="BC231" s="11"/>
    </row>
    <row r="232" spans="3:55" s="2" customFormat="1" x14ac:dyDescent="0.25">
      <c r="C232" s="11"/>
      <c r="D232" s="11"/>
      <c r="E232" s="11"/>
      <c r="F232" s="11"/>
      <c r="G232" s="11"/>
      <c r="H232" s="11"/>
      <c r="AW232" s="512"/>
      <c r="AX232" s="523"/>
      <c r="AY232" s="505"/>
      <c r="AZ232" s="525"/>
      <c r="BA232" s="507"/>
      <c r="BB232" s="11"/>
      <c r="BC232" s="11"/>
    </row>
    <row r="233" spans="3:55" s="2" customFormat="1" x14ac:dyDescent="0.25">
      <c r="C233" s="11"/>
      <c r="D233" s="11"/>
      <c r="E233" s="11"/>
      <c r="F233" s="11"/>
      <c r="G233" s="11"/>
      <c r="H233" s="11"/>
      <c r="AW233" s="512"/>
      <c r="AX233" s="523"/>
      <c r="AY233" s="505"/>
      <c r="AZ233" s="525"/>
      <c r="BA233" s="507"/>
      <c r="BB233" s="11"/>
      <c r="BC233" s="11"/>
    </row>
    <row r="234" spans="3:55" s="2" customFormat="1" x14ac:dyDescent="0.25">
      <c r="C234" s="11"/>
      <c r="D234" s="11"/>
      <c r="E234" s="11"/>
      <c r="F234" s="11"/>
      <c r="G234" s="11"/>
      <c r="H234" s="11"/>
      <c r="AW234" s="512"/>
      <c r="AX234" s="523"/>
      <c r="AY234" s="505"/>
      <c r="AZ234" s="525"/>
      <c r="BA234" s="507"/>
      <c r="BB234" s="11"/>
      <c r="BC234" s="11"/>
    </row>
    <row r="235" spans="3:55" s="2" customFormat="1" x14ac:dyDescent="0.25">
      <c r="C235" s="11"/>
      <c r="D235" s="11"/>
      <c r="E235" s="11"/>
      <c r="F235" s="11"/>
      <c r="G235" s="11"/>
      <c r="H235" s="11"/>
      <c r="AW235" s="512"/>
      <c r="AX235" s="523"/>
      <c r="AY235" s="505"/>
      <c r="AZ235" s="525"/>
      <c r="BA235" s="507"/>
      <c r="BB235" s="11"/>
      <c r="BC235" s="11"/>
    </row>
    <row r="236" spans="3:55" s="2" customFormat="1" x14ac:dyDescent="0.25">
      <c r="C236" s="11"/>
      <c r="D236" s="11"/>
      <c r="E236" s="11"/>
      <c r="F236" s="11"/>
      <c r="G236" s="11"/>
      <c r="H236" s="11"/>
      <c r="AW236" s="512"/>
      <c r="AX236" s="523"/>
      <c r="AY236" s="505"/>
      <c r="AZ236" s="525"/>
      <c r="BA236" s="507"/>
      <c r="BB236" s="11"/>
      <c r="BC236" s="11"/>
    </row>
    <row r="237" spans="3:55" s="2" customFormat="1" x14ac:dyDescent="0.25">
      <c r="C237" s="11"/>
      <c r="D237" s="11"/>
      <c r="E237" s="11"/>
      <c r="F237" s="11"/>
      <c r="G237" s="11"/>
      <c r="H237" s="11"/>
      <c r="AW237" s="512"/>
      <c r="AX237" s="523"/>
      <c r="AY237" s="505"/>
      <c r="AZ237" s="525"/>
      <c r="BA237" s="507"/>
      <c r="BB237" s="11"/>
      <c r="BC237" s="11"/>
    </row>
    <row r="238" spans="3:55" s="2" customFormat="1" x14ac:dyDescent="0.25">
      <c r="C238" s="11"/>
      <c r="D238" s="11"/>
      <c r="E238" s="11"/>
      <c r="F238" s="11"/>
      <c r="G238" s="11"/>
      <c r="H238" s="11"/>
      <c r="AW238" s="512"/>
      <c r="AX238" s="523"/>
      <c r="AY238" s="505"/>
      <c r="AZ238" s="525"/>
      <c r="BA238" s="507"/>
      <c r="BB238" s="11"/>
      <c r="BC238" s="11"/>
    </row>
    <row r="239" spans="3:55" s="2" customFormat="1" x14ac:dyDescent="0.25">
      <c r="C239" s="11"/>
      <c r="D239" s="11"/>
      <c r="E239" s="11"/>
      <c r="F239" s="11"/>
      <c r="G239" s="11"/>
      <c r="H239" s="11"/>
      <c r="AW239" s="512"/>
      <c r="AX239" s="523"/>
      <c r="AY239" s="505"/>
      <c r="AZ239" s="525"/>
      <c r="BA239" s="507"/>
      <c r="BB239" s="11"/>
      <c r="BC239" s="11"/>
    </row>
    <row r="240" spans="3:55" s="2" customFormat="1" x14ac:dyDescent="0.25">
      <c r="C240" s="11"/>
      <c r="D240" s="11"/>
      <c r="E240" s="11"/>
      <c r="F240" s="11"/>
      <c r="G240" s="11"/>
      <c r="H240" s="11"/>
      <c r="AW240" s="512"/>
      <c r="AX240" s="523"/>
      <c r="AY240" s="505"/>
      <c r="AZ240" s="525"/>
      <c r="BA240" s="507"/>
      <c r="BB240" s="11"/>
      <c r="BC240" s="11"/>
    </row>
    <row r="241" spans="3:55" s="2" customFormat="1" x14ac:dyDescent="0.25">
      <c r="C241" s="11"/>
      <c r="D241" s="11"/>
      <c r="E241" s="11"/>
      <c r="F241" s="11"/>
      <c r="G241" s="11"/>
      <c r="H241" s="11"/>
      <c r="AW241" s="512"/>
      <c r="AX241" s="523"/>
      <c r="AY241" s="505"/>
      <c r="AZ241" s="525"/>
      <c r="BA241" s="507"/>
      <c r="BB241" s="11"/>
      <c r="BC241" s="11"/>
    </row>
    <row r="242" spans="3:55" s="2" customFormat="1" x14ac:dyDescent="0.25">
      <c r="C242" s="11"/>
      <c r="D242" s="11"/>
      <c r="E242" s="11"/>
      <c r="F242" s="11"/>
      <c r="G242" s="11"/>
      <c r="H242" s="11"/>
      <c r="AW242" s="512"/>
      <c r="AX242" s="523"/>
      <c r="AY242" s="505"/>
      <c r="AZ242" s="525"/>
      <c r="BA242" s="507"/>
      <c r="BB242" s="11"/>
      <c r="BC242" s="11"/>
    </row>
    <row r="243" spans="3:55" s="2" customFormat="1" x14ac:dyDescent="0.25">
      <c r="C243" s="11"/>
      <c r="D243" s="11"/>
      <c r="E243" s="11"/>
      <c r="F243" s="11"/>
      <c r="G243" s="11"/>
      <c r="H243" s="11"/>
      <c r="AW243" s="512"/>
      <c r="AX243" s="523"/>
      <c r="AY243" s="505"/>
      <c r="AZ243" s="525"/>
      <c r="BA243" s="507"/>
      <c r="BB243" s="11"/>
      <c r="BC243" s="11"/>
    </row>
    <row r="244" spans="3:55" s="2" customFormat="1" x14ac:dyDescent="0.25">
      <c r="C244" s="11"/>
      <c r="D244" s="11"/>
      <c r="E244" s="11"/>
      <c r="F244" s="11"/>
      <c r="G244" s="11"/>
      <c r="H244" s="11"/>
      <c r="AW244" s="512"/>
      <c r="AX244" s="523"/>
      <c r="AY244" s="505"/>
      <c r="AZ244" s="525"/>
      <c r="BA244" s="507"/>
      <c r="BB244" s="11"/>
      <c r="BC244" s="11"/>
    </row>
    <row r="245" spans="3:55" s="2" customFormat="1" x14ac:dyDescent="0.25">
      <c r="C245" s="11"/>
      <c r="D245" s="11"/>
      <c r="E245" s="11"/>
      <c r="F245" s="11"/>
      <c r="G245" s="11"/>
      <c r="H245" s="11"/>
      <c r="AW245" s="512"/>
      <c r="AX245" s="523"/>
      <c r="AY245" s="505"/>
      <c r="AZ245" s="525"/>
      <c r="BA245" s="507"/>
      <c r="BB245" s="11"/>
      <c r="BC245" s="11"/>
    </row>
    <row r="246" spans="3:55" s="2" customFormat="1" x14ac:dyDescent="0.25">
      <c r="C246" s="11"/>
      <c r="D246" s="11"/>
      <c r="E246" s="11"/>
      <c r="F246" s="11"/>
      <c r="G246" s="11"/>
      <c r="H246" s="11"/>
      <c r="AW246" s="512"/>
      <c r="AX246" s="523"/>
      <c r="AY246" s="505"/>
      <c r="AZ246" s="525"/>
      <c r="BA246" s="507"/>
      <c r="BB246" s="11"/>
      <c r="BC246" s="11"/>
    </row>
    <row r="247" spans="3:55" s="2" customFormat="1" x14ac:dyDescent="0.25">
      <c r="C247" s="11"/>
      <c r="D247" s="11"/>
      <c r="E247" s="11"/>
      <c r="F247" s="11"/>
      <c r="G247" s="11"/>
      <c r="H247" s="11"/>
      <c r="AW247" s="512"/>
      <c r="AX247" s="523"/>
      <c r="AY247" s="505"/>
      <c r="AZ247" s="525"/>
      <c r="BA247" s="507"/>
      <c r="BB247" s="11"/>
      <c r="BC247" s="11"/>
    </row>
    <row r="248" spans="3:55" s="2" customFormat="1" x14ac:dyDescent="0.25">
      <c r="C248" s="11"/>
      <c r="D248" s="11"/>
      <c r="E248" s="11"/>
      <c r="F248" s="11"/>
      <c r="G248" s="11"/>
      <c r="H248" s="11"/>
      <c r="AW248" s="512"/>
      <c r="AX248" s="523"/>
      <c r="AY248" s="505"/>
      <c r="AZ248" s="525"/>
      <c r="BA248" s="507"/>
      <c r="BB248" s="11"/>
      <c r="BC248" s="11"/>
    </row>
    <row r="249" spans="3:55" s="2" customFormat="1" x14ac:dyDescent="0.25">
      <c r="C249" s="11"/>
      <c r="D249" s="11"/>
      <c r="E249" s="11"/>
      <c r="F249" s="11"/>
      <c r="G249" s="11"/>
      <c r="H249" s="11"/>
      <c r="AW249" s="512"/>
      <c r="AX249" s="523"/>
      <c r="AY249" s="505"/>
      <c r="AZ249" s="525"/>
      <c r="BA249" s="507"/>
      <c r="BB249" s="11"/>
      <c r="BC249" s="11"/>
    </row>
    <row r="250" spans="3:55" s="2" customFormat="1" x14ac:dyDescent="0.25">
      <c r="C250" s="11"/>
      <c r="D250" s="11"/>
      <c r="E250" s="11"/>
      <c r="F250" s="11"/>
      <c r="G250" s="11"/>
      <c r="H250" s="11"/>
      <c r="AW250" s="512"/>
      <c r="AX250" s="523"/>
      <c r="AY250" s="505"/>
      <c r="AZ250" s="525"/>
      <c r="BA250" s="507"/>
      <c r="BB250" s="11"/>
      <c r="BC250" s="11"/>
    </row>
    <row r="251" spans="3:55" s="2" customFormat="1" x14ac:dyDescent="0.25">
      <c r="C251" s="11"/>
      <c r="D251" s="11"/>
      <c r="E251" s="11"/>
      <c r="F251" s="11"/>
      <c r="G251" s="11"/>
      <c r="H251" s="11"/>
      <c r="AW251" s="512"/>
      <c r="AX251" s="523"/>
      <c r="AY251" s="505"/>
      <c r="AZ251" s="525"/>
      <c r="BA251" s="507"/>
      <c r="BB251" s="11"/>
      <c r="BC251" s="11"/>
    </row>
    <row r="252" spans="3:55" s="2" customFormat="1" x14ac:dyDescent="0.25">
      <c r="C252" s="11"/>
      <c r="D252" s="11"/>
      <c r="E252" s="11"/>
      <c r="F252" s="11"/>
      <c r="G252" s="11"/>
      <c r="H252" s="11"/>
      <c r="AW252" s="512"/>
      <c r="AX252" s="523"/>
      <c r="AY252" s="505"/>
      <c r="AZ252" s="525"/>
      <c r="BA252" s="507"/>
      <c r="BB252" s="11"/>
      <c r="BC252" s="11"/>
    </row>
    <row r="253" spans="3:55" s="2" customFormat="1" x14ac:dyDescent="0.25">
      <c r="C253" s="11"/>
      <c r="D253" s="11"/>
      <c r="E253" s="11"/>
      <c r="F253" s="11"/>
      <c r="G253" s="11"/>
      <c r="H253" s="11"/>
      <c r="AW253" s="512"/>
      <c r="AX253" s="523"/>
      <c r="AY253" s="505"/>
      <c r="AZ253" s="525"/>
      <c r="BA253" s="507"/>
      <c r="BB253" s="11"/>
      <c r="BC253" s="11"/>
    </row>
    <row r="254" spans="3:55" s="2" customFormat="1" x14ac:dyDescent="0.25">
      <c r="C254" s="11"/>
      <c r="D254" s="11"/>
      <c r="E254" s="11"/>
      <c r="F254" s="11"/>
      <c r="G254" s="11"/>
      <c r="H254" s="11"/>
      <c r="AW254" s="512"/>
      <c r="AX254" s="523"/>
      <c r="AY254" s="505"/>
      <c r="AZ254" s="525"/>
      <c r="BA254" s="507"/>
      <c r="BB254" s="11"/>
      <c r="BC254" s="11"/>
    </row>
    <row r="255" spans="3:55" s="2" customFormat="1" x14ac:dyDescent="0.25">
      <c r="C255" s="11"/>
      <c r="D255" s="11"/>
      <c r="E255" s="11"/>
      <c r="F255" s="11"/>
      <c r="G255" s="11"/>
      <c r="H255" s="11"/>
      <c r="AW255" s="512"/>
      <c r="AX255" s="523"/>
      <c r="AY255" s="505"/>
      <c r="AZ255" s="525"/>
      <c r="BA255" s="507"/>
      <c r="BB255" s="11"/>
      <c r="BC255" s="11"/>
    </row>
    <row r="256" spans="3:55" s="2" customFormat="1" x14ac:dyDescent="0.25">
      <c r="C256" s="11"/>
      <c r="D256" s="11"/>
      <c r="E256" s="11"/>
      <c r="F256" s="11"/>
      <c r="G256" s="11"/>
      <c r="H256" s="11"/>
      <c r="AW256" s="512"/>
      <c r="AX256" s="523"/>
      <c r="AY256" s="505"/>
      <c r="AZ256" s="525"/>
      <c r="BA256" s="507"/>
      <c r="BB256" s="11"/>
      <c r="BC256" s="11"/>
    </row>
    <row r="257" spans="3:55" s="2" customFormat="1" x14ac:dyDescent="0.25">
      <c r="C257" s="11"/>
      <c r="D257" s="11"/>
      <c r="E257" s="11"/>
      <c r="F257" s="11"/>
      <c r="G257" s="11"/>
      <c r="H257" s="11"/>
      <c r="AW257" s="512"/>
      <c r="AX257" s="523"/>
      <c r="AY257" s="505"/>
      <c r="AZ257" s="525"/>
      <c r="BA257" s="507"/>
      <c r="BB257" s="11"/>
      <c r="BC257" s="11"/>
    </row>
    <row r="258" spans="3:55" s="2" customFormat="1" x14ac:dyDescent="0.25">
      <c r="C258" s="11"/>
      <c r="D258" s="11"/>
      <c r="E258" s="11"/>
      <c r="F258" s="11"/>
      <c r="G258" s="11"/>
      <c r="H258" s="11"/>
      <c r="AW258" s="512"/>
      <c r="AX258" s="523"/>
      <c r="AY258" s="505"/>
      <c r="AZ258" s="525"/>
      <c r="BA258" s="507"/>
      <c r="BB258" s="11"/>
      <c r="BC258" s="11"/>
    </row>
    <row r="259" spans="3:55" s="2" customFormat="1" x14ac:dyDescent="0.25">
      <c r="C259" s="11"/>
      <c r="D259" s="11"/>
      <c r="E259" s="11"/>
      <c r="F259" s="11"/>
      <c r="G259" s="11"/>
      <c r="H259" s="11"/>
      <c r="AW259" s="512"/>
      <c r="AX259" s="523"/>
      <c r="AY259" s="505"/>
      <c r="AZ259" s="525"/>
      <c r="BA259" s="507"/>
      <c r="BB259" s="11"/>
      <c r="BC259" s="11"/>
    </row>
    <row r="260" spans="3:55" s="2" customFormat="1" x14ac:dyDescent="0.25">
      <c r="C260" s="11"/>
      <c r="D260" s="11"/>
      <c r="E260" s="11"/>
      <c r="F260" s="11"/>
      <c r="G260" s="11"/>
      <c r="H260" s="11"/>
      <c r="AW260" s="512"/>
      <c r="AX260" s="523"/>
      <c r="AY260" s="505"/>
      <c r="AZ260" s="525"/>
      <c r="BA260" s="507"/>
      <c r="BB260" s="11"/>
      <c r="BC260" s="11"/>
    </row>
    <row r="261" spans="3:55" s="2" customFormat="1" x14ac:dyDescent="0.25">
      <c r="C261" s="11"/>
      <c r="D261" s="11"/>
      <c r="E261" s="11"/>
      <c r="F261" s="11"/>
      <c r="G261" s="11"/>
      <c r="H261" s="11"/>
      <c r="AW261" s="512"/>
      <c r="AX261" s="523"/>
      <c r="AY261" s="505"/>
      <c r="AZ261" s="525"/>
      <c r="BA261" s="507"/>
      <c r="BB261" s="11"/>
      <c r="BC261" s="11"/>
    </row>
    <row r="262" spans="3:55" s="2" customFormat="1" x14ac:dyDescent="0.25">
      <c r="C262" s="11"/>
      <c r="D262" s="11"/>
      <c r="E262" s="11"/>
      <c r="F262" s="11"/>
      <c r="G262" s="11"/>
      <c r="H262" s="11"/>
      <c r="AW262" s="512"/>
      <c r="AX262" s="523"/>
      <c r="AY262" s="505"/>
      <c r="AZ262" s="525"/>
      <c r="BA262" s="507"/>
      <c r="BB262" s="11"/>
      <c r="BC262" s="11"/>
    </row>
    <row r="263" spans="3:55" s="2" customFormat="1" x14ac:dyDescent="0.25">
      <c r="C263" s="11"/>
      <c r="D263" s="11"/>
      <c r="E263" s="11"/>
      <c r="F263" s="11"/>
      <c r="G263" s="11"/>
      <c r="H263" s="11"/>
      <c r="AW263" s="512"/>
      <c r="AX263" s="523"/>
      <c r="AY263" s="505"/>
      <c r="AZ263" s="525"/>
      <c r="BA263" s="507"/>
      <c r="BB263" s="11"/>
      <c r="BC263" s="11"/>
    </row>
    <row r="264" spans="3:55" s="2" customFormat="1" x14ac:dyDescent="0.25">
      <c r="C264" s="11"/>
      <c r="D264" s="11"/>
      <c r="E264" s="11"/>
      <c r="F264" s="11"/>
      <c r="G264" s="11"/>
      <c r="H264" s="11"/>
      <c r="AW264" s="512"/>
      <c r="AX264" s="523"/>
      <c r="AY264" s="505"/>
      <c r="AZ264" s="525"/>
      <c r="BA264" s="507"/>
      <c r="BB264" s="11"/>
      <c r="BC264" s="11"/>
    </row>
    <row r="265" spans="3:55" s="2" customFormat="1" x14ac:dyDescent="0.25">
      <c r="C265" s="11"/>
      <c r="D265" s="11"/>
      <c r="E265" s="11"/>
      <c r="F265" s="11"/>
      <c r="G265" s="11"/>
      <c r="H265" s="11"/>
      <c r="AW265" s="512"/>
      <c r="AX265" s="523"/>
      <c r="AY265" s="505"/>
      <c r="AZ265" s="525"/>
      <c r="BA265" s="507"/>
      <c r="BB265" s="11"/>
      <c r="BC265" s="11"/>
    </row>
    <row r="266" spans="3:55" s="2" customFormat="1" x14ac:dyDescent="0.25">
      <c r="C266" s="11"/>
      <c r="D266" s="11"/>
      <c r="E266" s="11"/>
      <c r="F266" s="11"/>
      <c r="G266" s="11"/>
      <c r="H266" s="11"/>
      <c r="AW266" s="512"/>
      <c r="AX266" s="523"/>
      <c r="AY266" s="505"/>
      <c r="AZ266" s="525"/>
      <c r="BA266" s="507"/>
      <c r="BB266" s="11"/>
      <c r="BC266" s="11"/>
    </row>
    <row r="267" spans="3:55" s="2" customFormat="1" x14ac:dyDescent="0.25">
      <c r="C267" s="11"/>
      <c r="D267" s="11"/>
      <c r="E267" s="11"/>
      <c r="F267" s="11"/>
      <c r="G267" s="11"/>
      <c r="H267" s="11"/>
      <c r="AW267" s="512"/>
      <c r="AX267" s="523"/>
      <c r="AY267" s="505"/>
      <c r="AZ267" s="525"/>
      <c r="BA267" s="507"/>
      <c r="BB267" s="11"/>
      <c r="BC267" s="11"/>
    </row>
    <row r="268" spans="3:55" s="2" customFormat="1" x14ac:dyDescent="0.25">
      <c r="C268" s="11"/>
      <c r="D268" s="11"/>
      <c r="E268" s="11"/>
      <c r="F268" s="11"/>
      <c r="G268" s="11"/>
      <c r="H268" s="11"/>
      <c r="AW268" s="512"/>
      <c r="AX268" s="523"/>
      <c r="AY268" s="505"/>
      <c r="AZ268" s="525"/>
      <c r="BA268" s="507"/>
      <c r="BB268" s="11"/>
      <c r="BC268" s="11"/>
    </row>
    <row r="269" spans="3:55" s="2" customFormat="1" x14ac:dyDescent="0.25">
      <c r="C269" s="11"/>
      <c r="D269" s="11"/>
      <c r="E269" s="11"/>
      <c r="F269" s="11"/>
      <c r="G269" s="11"/>
      <c r="H269" s="11"/>
      <c r="AW269" s="512"/>
      <c r="AX269" s="523"/>
      <c r="AY269" s="505"/>
      <c r="AZ269" s="525"/>
      <c r="BA269" s="507"/>
      <c r="BB269" s="11"/>
      <c r="BC269" s="11"/>
    </row>
    <row r="270" spans="3:55" s="2" customFormat="1" x14ac:dyDescent="0.25">
      <c r="C270" s="11"/>
      <c r="D270" s="11"/>
      <c r="E270" s="11"/>
      <c r="F270" s="11"/>
      <c r="G270" s="11"/>
      <c r="H270" s="11"/>
      <c r="AW270" s="512"/>
      <c r="AX270" s="523"/>
      <c r="AY270" s="505"/>
      <c r="AZ270" s="525"/>
      <c r="BA270" s="507"/>
      <c r="BB270" s="11"/>
      <c r="BC270" s="11"/>
    </row>
    <row r="271" spans="3:55" s="2" customFormat="1" x14ac:dyDescent="0.25">
      <c r="C271" s="11"/>
      <c r="D271" s="11"/>
      <c r="E271" s="11"/>
      <c r="F271" s="11"/>
      <c r="G271" s="11"/>
      <c r="H271" s="11"/>
      <c r="AW271" s="512"/>
      <c r="AX271" s="523"/>
      <c r="AY271" s="505"/>
      <c r="AZ271" s="525"/>
      <c r="BA271" s="507"/>
      <c r="BB271" s="11"/>
      <c r="BC271" s="11"/>
    </row>
    <row r="272" spans="3:55" s="2" customFormat="1" x14ac:dyDescent="0.25">
      <c r="C272" s="11"/>
      <c r="D272" s="11"/>
      <c r="E272" s="11"/>
      <c r="F272" s="11"/>
      <c r="G272" s="11"/>
      <c r="H272" s="11"/>
      <c r="AW272" s="512"/>
      <c r="AX272" s="523"/>
      <c r="AY272" s="505"/>
      <c r="AZ272" s="525"/>
      <c r="BA272" s="507"/>
      <c r="BB272" s="11"/>
      <c r="BC272" s="11"/>
    </row>
    <row r="273" spans="3:55" s="2" customFormat="1" x14ac:dyDescent="0.25">
      <c r="C273" s="11"/>
      <c r="D273" s="11"/>
      <c r="E273" s="11"/>
      <c r="F273" s="11"/>
      <c r="G273" s="11"/>
      <c r="H273" s="11"/>
      <c r="AW273" s="512"/>
      <c r="AX273" s="523"/>
      <c r="AY273" s="505"/>
      <c r="AZ273" s="525"/>
      <c r="BA273" s="507"/>
      <c r="BB273" s="11"/>
      <c r="BC273" s="11"/>
    </row>
    <row r="274" spans="3:55" s="2" customFormat="1" x14ac:dyDescent="0.25">
      <c r="C274" s="11"/>
      <c r="D274" s="11"/>
      <c r="E274" s="11"/>
      <c r="F274" s="11"/>
      <c r="G274" s="11"/>
      <c r="H274" s="11"/>
      <c r="AW274" s="512"/>
      <c r="AX274" s="523"/>
      <c r="AY274" s="505"/>
      <c r="AZ274" s="525"/>
      <c r="BA274" s="507"/>
      <c r="BB274" s="11"/>
      <c r="BC274" s="11"/>
    </row>
    <row r="275" spans="3:55" s="2" customFormat="1" x14ac:dyDescent="0.25">
      <c r="C275" s="11"/>
      <c r="D275" s="11"/>
      <c r="E275" s="11"/>
      <c r="F275" s="11"/>
      <c r="G275" s="11"/>
      <c r="H275" s="11"/>
      <c r="AW275" s="512"/>
      <c r="AX275" s="523"/>
      <c r="AY275" s="505"/>
      <c r="AZ275" s="525"/>
      <c r="BA275" s="507"/>
      <c r="BB275" s="11"/>
      <c r="BC275" s="11"/>
    </row>
    <row r="276" spans="3:55" s="2" customFormat="1" x14ac:dyDescent="0.25">
      <c r="C276" s="11"/>
      <c r="D276" s="11"/>
      <c r="E276" s="11"/>
      <c r="F276" s="11"/>
      <c r="G276" s="11"/>
      <c r="H276" s="11"/>
      <c r="AW276" s="512"/>
      <c r="AX276" s="523"/>
      <c r="AY276" s="505"/>
      <c r="AZ276" s="525"/>
      <c r="BA276" s="507"/>
      <c r="BB276" s="11"/>
      <c r="BC276" s="11"/>
    </row>
    <row r="277" spans="3:55" s="2" customFormat="1" x14ac:dyDescent="0.25">
      <c r="C277" s="11"/>
      <c r="D277" s="11"/>
      <c r="E277" s="11"/>
      <c r="F277" s="11"/>
      <c r="G277" s="11"/>
      <c r="H277" s="11"/>
      <c r="AW277" s="512"/>
      <c r="AX277" s="523"/>
      <c r="AY277" s="505"/>
      <c r="AZ277" s="525"/>
      <c r="BA277" s="507"/>
      <c r="BB277" s="11"/>
      <c r="BC277" s="11"/>
    </row>
    <row r="278" spans="3:55" s="2" customFormat="1" x14ac:dyDescent="0.25">
      <c r="C278" s="11"/>
      <c r="D278" s="11"/>
      <c r="E278" s="11"/>
      <c r="F278" s="11"/>
      <c r="G278" s="11"/>
      <c r="H278" s="11"/>
      <c r="AW278" s="512"/>
      <c r="AX278" s="523"/>
      <c r="AY278" s="505"/>
      <c r="AZ278" s="525"/>
      <c r="BA278" s="507"/>
      <c r="BB278" s="11"/>
      <c r="BC278" s="11"/>
    </row>
    <row r="279" spans="3:55" s="2" customFormat="1" x14ac:dyDescent="0.25">
      <c r="C279" s="11"/>
      <c r="D279" s="11"/>
      <c r="E279" s="11"/>
      <c r="F279" s="11"/>
      <c r="G279" s="11"/>
      <c r="H279" s="11"/>
      <c r="AW279" s="512"/>
      <c r="AX279" s="523"/>
      <c r="AY279" s="505"/>
      <c r="AZ279" s="525"/>
      <c r="BA279" s="507"/>
      <c r="BB279" s="11"/>
      <c r="BC279" s="11"/>
    </row>
    <row r="280" spans="3:55" s="2" customFormat="1" x14ac:dyDescent="0.25">
      <c r="C280" s="11"/>
      <c r="D280" s="11"/>
      <c r="E280" s="11"/>
      <c r="F280" s="11"/>
      <c r="G280" s="11"/>
      <c r="H280" s="11"/>
      <c r="AW280" s="512"/>
      <c r="AX280" s="523"/>
      <c r="AY280" s="505"/>
      <c r="AZ280" s="525"/>
      <c r="BA280" s="507"/>
      <c r="BB280" s="11"/>
      <c r="BC280" s="11"/>
    </row>
    <row r="281" spans="3:55" s="2" customFormat="1" x14ac:dyDescent="0.25">
      <c r="C281" s="11"/>
      <c r="D281" s="11"/>
      <c r="E281" s="11"/>
      <c r="F281" s="11"/>
      <c r="G281" s="11"/>
      <c r="H281" s="11"/>
      <c r="AW281" s="512"/>
      <c r="AX281" s="523"/>
      <c r="AY281" s="505"/>
      <c r="AZ281" s="525"/>
      <c r="BA281" s="507"/>
      <c r="BB281" s="11"/>
      <c r="BC281" s="11"/>
    </row>
    <row r="282" spans="3:55" s="2" customFormat="1" x14ac:dyDescent="0.25">
      <c r="C282" s="11"/>
      <c r="D282" s="11"/>
      <c r="E282" s="11"/>
      <c r="F282" s="11"/>
      <c r="G282" s="11"/>
      <c r="H282" s="11"/>
      <c r="AW282" s="512"/>
      <c r="AX282" s="523"/>
      <c r="AY282" s="505"/>
      <c r="AZ282" s="525"/>
      <c r="BA282" s="507"/>
      <c r="BB282" s="11"/>
      <c r="BC282" s="11"/>
    </row>
    <row r="283" spans="3:55" s="2" customFormat="1" x14ac:dyDescent="0.25">
      <c r="C283" s="11"/>
      <c r="D283" s="11"/>
      <c r="E283" s="11"/>
      <c r="F283" s="11"/>
      <c r="G283" s="11"/>
      <c r="H283" s="11"/>
      <c r="AW283" s="512"/>
      <c r="AX283" s="523"/>
      <c r="AY283" s="505"/>
      <c r="AZ283" s="525"/>
      <c r="BA283" s="507"/>
      <c r="BB283" s="11"/>
      <c r="BC283" s="11"/>
    </row>
    <row r="284" spans="3:55" s="2" customFormat="1" x14ac:dyDescent="0.25">
      <c r="C284" s="11"/>
      <c r="D284" s="11"/>
      <c r="E284" s="11"/>
      <c r="F284" s="11"/>
      <c r="G284" s="11"/>
      <c r="H284" s="11"/>
      <c r="AW284" s="512"/>
      <c r="AX284" s="523"/>
      <c r="AY284" s="505"/>
      <c r="AZ284" s="525"/>
      <c r="BA284" s="507"/>
      <c r="BB284" s="11"/>
      <c r="BC284" s="11"/>
    </row>
    <row r="285" spans="3:55" s="2" customFormat="1" x14ac:dyDescent="0.25">
      <c r="C285" s="11"/>
      <c r="D285" s="11"/>
      <c r="E285" s="11"/>
      <c r="F285" s="11"/>
      <c r="G285" s="11"/>
      <c r="H285" s="11"/>
      <c r="AW285" s="512"/>
      <c r="AX285" s="523"/>
      <c r="AY285" s="505"/>
      <c r="AZ285" s="525"/>
      <c r="BA285" s="507"/>
      <c r="BB285" s="11"/>
      <c r="BC285" s="11"/>
    </row>
    <row r="286" spans="3:55" s="2" customFormat="1" x14ac:dyDescent="0.25">
      <c r="C286" s="11"/>
      <c r="D286" s="11"/>
      <c r="E286" s="11"/>
      <c r="F286" s="11"/>
      <c r="G286" s="11"/>
      <c r="H286" s="11"/>
      <c r="AW286" s="512"/>
      <c r="AX286" s="523"/>
      <c r="AY286" s="505"/>
      <c r="AZ286" s="525"/>
      <c r="BA286" s="507"/>
      <c r="BB286" s="11"/>
      <c r="BC286" s="11"/>
    </row>
    <row r="287" spans="3:55" s="2" customFormat="1" x14ac:dyDescent="0.25">
      <c r="C287" s="11"/>
      <c r="D287" s="11"/>
      <c r="E287" s="11"/>
      <c r="F287" s="11"/>
      <c r="G287" s="11"/>
      <c r="H287" s="11"/>
      <c r="AW287" s="512"/>
      <c r="AX287" s="523"/>
      <c r="AY287" s="505"/>
      <c r="AZ287" s="525"/>
      <c r="BA287" s="507"/>
      <c r="BB287" s="11"/>
      <c r="BC287" s="11"/>
    </row>
    <row r="288" spans="3:55" s="2" customFormat="1" x14ac:dyDescent="0.25">
      <c r="C288" s="11"/>
      <c r="D288" s="11"/>
      <c r="E288" s="11"/>
      <c r="F288" s="11"/>
      <c r="G288" s="11"/>
      <c r="H288" s="11"/>
      <c r="AW288" s="512"/>
      <c r="AX288" s="523"/>
      <c r="AY288" s="505"/>
      <c r="AZ288" s="525"/>
      <c r="BA288" s="507"/>
      <c r="BB288" s="11"/>
      <c r="BC288" s="11"/>
    </row>
    <row r="289" spans="3:55" s="2" customFormat="1" x14ac:dyDescent="0.25">
      <c r="C289" s="11"/>
      <c r="D289" s="11"/>
      <c r="E289" s="11"/>
      <c r="F289" s="11"/>
      <c r="G289" s="11"/>
      <c r="H289" s="11"/>
      <c r="AW289" s="512"/>
      <c r="AX289" s="523"/>
      <c r="AY289" s="505"/>
      <c r="AZ289" s="525"/>
      <c r="BA289" s="507"/>
      <c r="BB289" s="11"/>
      <c r="BC289" s="11"/>
    </row>
    <row r="290" spans="3:55" s="2" customFormat="1" x14ac:dyDescent="0.25">
      <c r="C290" s="11"/>
      <c r="D290" s="11"/>
      <c r="E290" s="11"/>
      <c r="F290" s="11"/>
      <c r="G290" s="11"/>
      <c r="H290" s="11"/>
      <c r="AW290" s="512"/>
      <c r="AX290" s="523"/>
      <c r="AY290" s="505"/>
      <c r="AZ290" s="525"/>
      <c r="BA290" s="507"/>
      <c r="BB290" s="11"/>
      <c r="BC290" s="11"/>
    </row>
    <row r="291" spans="3:55" s="2" customFormat="1" x14ac:dyDescent="0.25">
      <c r="C291" s="11"/>
      <c r="D291" s="11"/>
      <c r="E291" s="11"/>
      <c r="F291" s="11"/>
      <c r="G291" s="11"/>
      <c r="H291" s="11"/>
      <c r="AW291" s="512"/>
      <c r="AX291" s="523"/>
      <c r="AY291" s="505"/>
      <c r="AZ291" s="525"/>
      <c r="BA291" s="507"/>
      <c r="BB291" s="11"/>
      <c r="BC291" s="11"/>
    </row>
    <row r="292" spans="3:55" s="2" customFormat="1" x14ac:dyDescent="0.25">
      <c r="C292" s="11"/>
      <c r="D292" s="11"/>
      <c r="E292" s="11"/>
      <c r="F292" s="11"/>
      <c r="G292" s="11"/>
      <c r="H292" s="11"/>
      <c r="AW292" s="512"/>
      <c r="AX292" s="523"/>
      <c r="AY292" s="505"/>
      <c r="AZ292" s="525"/>
      <c r="BA292" s="507"/>
      <c r="BB292" s="11"/>
      <c r="BC292" s="11"/>
    </row>
    <row r="293" spans="3:55" s="2" customFormat="1" x14ac:dyDescent="0.25">
      <c r="C293" s="11"/>
      <c r="D293" s="11"/>
      <c r="E293" s="11"/>
      <c r="F293" s="11"/>
      <c r="G293" s="11"/>
      <c r="H293" s="11"/>
      <c r="AW293" s="512"/>
      <c r="AX293" s="523"/>
      <c r="AY293" s="505"/>
      <c r="AZ293" s="525"/>
      <c r="BA293" s="507"/>
      <c r="BB293" s="11"/>
      <c r="BC293" s="11"/>
    </row>
    <row r="294" spans="3:55" s="2" customFormat="1" x14ac:dyDescent="0.25">
      <c r="C294" s="11"/>
      <c r="D294" s="11"/>
      <c r="E294" s="11"/>
      <c r="F294" s="11"/>
      <c r="G294" s="11"/>
      <c r="H294" s="11"/>
      <c r="AW294" s="512"/>
      <c r="AX294" s="523"/>
      <c r="AY294" s="505"/>
      <c r="AZ294" s="525"/>
      <c r="BA294" s="507"/>
      <c r="BB294" s="11"/>
      <c r="BC294" s="11"/>
    </row>
    <row r="295" spans="3:55" s="2" customFormat="1" x14ac:dyDescent="0.25">
      <c r="C295" s="11"/>
      <c r="D295" s="11"/>
      <c r="E295" s="11"/>
      <c r="F295" s="11"/>
      <c r="G295" s="11"/>
      <c r="H295" s="11"/>
      <c r="AW295" s="512"/>
      <c r="AX295" s="523"/>
      <c r="AY295" s="505"/>
      <c r="AZ295" s="525"/>
      <c r="BA295" s="507"/>
      <c r="BB295" s="11"/>
      <c r="BC295" s="11"/>
    </row>
    <row r="296" spans="3:55" s="2" customFormat="1" x14ac:dyDescent="0.25">
      <c r="C296" s="11"/>
      <c r="D296" s="11"/>
      <c r="E296" s="11"/>
      <c r="F296" s="11"/>
      <c r="G296" s="11"/>
      <c r="H296" s="11"/>
      <c r="AW296" s="512"/>
      <c r="AX296" s="523"/>
      <c r="AY296" s="505"/>
      <c r="AZ296" s="525"/>
      <c r="BA296" s="507"/>
      <c r="BB296" s="11"/>
      <c r="BC296" s="11"/>
    </row>
    <row r="297" spans="3:55" s="2" customFormat="1" x14ac:dyDescent="0.25">
      <c r="C297" s="11"/>
      <c r="D297" s="11"/>
      <c r="E297" s="11"/>
      <c r="F297" s="11"/>
      <c r="G297" s="11"/>
      <c r="H297" s="11"/>
      <c r="AW297" s="512"/>
      <c r="AX297" s="523"/>
      <c r="AY297" s="505"/>
      <c r="AZ297" s="525"/>
      <c r="BA297" s="507"/>
      <c r="BB297" s="11"/>
      <c r="BC297" s="11"/>
    </row>
    <row r="298" spans="3:55" s="2" customFormat="1" x14ac:dyDescent="0.25">
      <c r="C298" s="11"/>
      <c r="D298" s="11"/>
      <c r="E298" s="11"/>
      <c r="F298" s="11"/>
      <c r="G298" s="11"/>
      <c r="H298" s="11"/>
      <c r="AW298" s="512"/>
      <c r="AX298" s="523"/>
      <c r="AY298" s="505"/>
      <c r="AZ298" s="525"/>
      <c r="BA298" s="507"/>
      <c r="BB298" s="11"/>
      <c r="BC298" s="11"/>
    </row>
    <row r="299" spans="3:55" s="2" customFormat="1" x14ac:dyDescent="0.25">
      <c r="C299" s="11"/>
      <c r="D299" s="11"/>
      <c r="E299" s="11"/>
      <c r="F299" s="11"/>
      <c r="G299" s="11"/>
      <c r="H299" s="11"/>
      <c r="AW299" s="512"/>
      <c r="AX299" s="523"/>
      <c r="AY299" s="505"/>
      <c r="AZ299" s="525"/>
      <c r="BA299" s="507"/>
      <c r="BB299" s="11"/>
      <c r="BC299" s="11"/>
    </row>
    <row r="300" spans="3:55" s="2" customFormat="1" x14ac:dyDescent="0.25">
      <c r="C300" s="11"/>
      <c r="D300" s="11"/>
      <c r="E300" s="11"/>
      <c r="F300" s="11"/>
      <c r="G300" s="11"/>
      <c r="H300" s="11"/>
      <c r="AW300" s="512"/>
      <c r="AX300" s="523"/>
      <c r="AY300" s="505"/>
      <c r="AZ300" s="525"/>
      <c r="BA300" s="507"/>
      <c r="BB300" s="11"/>
      <c r="BC300" s="11"/>
    </row>
    <row r="301" spans="3:55" s="2" customFormat="1" x14ac:dyDescent="0.25">
      <c r="C301" s="11"/>
      <c r="D301" s="11"/>
      <c r="E301" s="11"/>
      <c r="F301" s="11"/>
      <c r="G301" s="11"/>
      <c r="H301" s="11"/>
      <c r="AW301" s="512"/>
      <c r="AX301" s="523"/>
      <c r="AY301" s="505"/>
      <c r="AZ301" s="525"/>
      <c r="BA301" s="507"/>
      <c r="BB301" s="11"/>
      <c r="BC301" s="11"/>
    </row>
    <row r="302" spans="3:55" s="2" customFormat="1" x14ac:dyDescent="0.25">
      <c r="C302" s="11"/>
      <c r="D302" s="11"/>
      <c r="E302" s="11"/>
      <c r="F302" s="11"/>
      <c r="G302" s="11"/>
      <c r="H302" s="11"/>
      <c r="AW302" s="512"/>
      <c r="AX302" s="523"/>
      <c r="AY302" s="505"/>
      <c r="AZ302" s="525"/>
      <c r="BA302" s="507"/>
      <c r="BB302" s="11"/>
      <c r="BC302" s="11"/>
    </row>
    <row r="303" spans="3:55" s="2" customFormat="1" x14ac:dyDescent="0.25">
      <c r="C303" s="11"/>
      <c r="D303" s="11"/>
      <c r="E303" s="11"/>
      <c r="F303" s="11"/>
      <c r="G303" s="11"/>
      <c r="H303" s="11"/>
      <c r="AW303" s="512"/>
      <c r="AX303" s="523"/>
      <c r="AY303" s="505"/>
      <c r="AZ303" s="525"/>
      <c r="BA303" s="507"/>
      <c r="BB303" s="11"/>
      <c r="BC303" s="11"/>
    </row>
    <row r="304" spans="3:55" s="2" customFormat="1" x14ac:dyDescent="0.25">
      <c r="C304" s="11"/>
      <c r="D304" s="11"/>
      <c r="E304" s="11"/>
      <c r="F304" s="11"/>
      <c r="G304" s="11"/>
      <c r="H304" s="11"/>
      <c r="AW304" s="512"/>
      <c r="AX304" s="523"/>
      <c r="AY304" s="505"/>
      <c r="AZ304" s="525"/>
      <c r="BA304" s="507"/>
      <c r="BB304" s="11"/>
      <c r="BC304" s="11"/>
    </row>
    <row r="305" spans="3:55" s="2" customFormat="1" x14ac:dyDescent="0.25">
      <c r="C305" s="11"/>
      <c r="D305" s="11"/>
      <c r="E305" s="11"/>
      <c r="F305" s="11"/>
      <c r="G305" s="11"/>
      <c r="H305" s="11"/>
      <c r="AW305" s="512"/>
      <c r="AX305" s="523"/>
      <c r="AY305" s="505"/>
      <c r="AZ305" s="525"/>
      <c r="BA305" s="507"/>
      <c r="BB305" s="11"/>
      <c r="BC305" s="11"/>
    </row>
    <row r="306" spans="3:55" s="2" customFormat="1" x14ac:dyDescent="0.25">
      <c r="C306" s="11"/>
      <c r="D306" s="11"/>
      <c r="E306" s="11"/>
      <c r="F306" s="11"/>
      <c r="G306" s="11"/>
      <c r="H306" s="11"/>
      <c r="AW306" s="512"/>
      <c r="AX306" s="523"/>
      <c r="AY306" s="505"/>
      <c r="AZ306" s="525"/>
      <c r="BA306" s="507"/>
      <c r="BB306" s="11"/>
      <c r="BC306" s="11"/>
    </row>
    <row r="307" spans="3:55" s="2" customFormat="1" x14ac:dyDescent="0.25">
      <c r="C307" s="11"/>
      <c r="D307" s="11"/>
      <c r="E307" s="11"/>
      <c r="F307" s="11"/>
      <c r="G307" s="11"/>
      <c r="H307" s="11"/>
      <c r="AW307" s="512"/>
      <c r="AX307" s="523"/>
      <c r="AY307" s="505"/>
      <c r="AZ307" s="525"/>
      <c r="BA307" s="507"/>
      <c r="BB307" s="11"/>
      <c r="BC307" s="11"/>
    </row>
    <row r="308" spans="3:55" s="2" customFormat="1" x14ac:dyDescent="0.25">
      <c r="C308" s="11"/>
      <c r="D308" s="11"/>
      <c r="E308" s="11"/>
      <c r="F308" s="11"/>
      <c r="G308" s="11"/>
      <c r="H308" s="11"/>
      <c r="AW308" s="512"/>
      <c r="AX308" s="523"/>
      <c r="AY308" s="505"/>
      <c r="AZ308" s="525"/>
      <c r="BA308" s="507"/>
      <c r="BB308" s="11"/>
      <c r="BC308" s="11"/>
    </row>
    <row r="309" spans="3:55" s="2" customFormat="1" x14ac:dyDescent="0.25">
      <c r="C309" s="11"/>
      <c r="D309" s="11"/>
      <c r="E309" s="11"/>
      <c r="F309" s="11"/>
      <c r="G309" s="11"/>
      <c r="H309" s="11"/>
      <c r="AW309" s="512"/>
      <c r="AX309" s="523"/>
      <c r="AY309" s="505"/>
      <c r="AZ309" s="525"/>
      <c r="BA309" s="507"/>
      <c r="BB309" s="11"/>
      <c r="BC309" s="11"/>
    </row>
    <row r="310" spans="3:55" s="2" customFormat="1" x14ac:dyDescent="0.25">
      <c r="C310" s="11"/>
      <c r="D310" s="11"/>
      <c r="E310" s="11"/>
      <c r="F310" s="11"/>
      <c r="G310" s="11"/>
      <c r="H310" s="11"/>
      <c r="AW310" s="512"/>
      <c r="AX310" s="523"/>
      <c r="AY310" s="505"/>
      <c r="AZ310" s="525"/>
      <c r="BA310" s="507"/>
      <c r="BB310" s="11"/>
      <c r="BC310" s="11"/>
    </row>
    <row r="311" spans="3:55" s="2" customFormat="1" x14ac:dyDescent="0.25">
      <c r="C311" s="11"/>
      <c r="D311" s="11"/>
      <c r="E311" s="11"/>
      <c r="F311" s="11"/>
      <c r="G311" s="11"/>
      <c r="H311" s="11"/>
      <c r="AW311" s="512"/>
      <c r="AX311" s="523"/>
      <c r="AY311" s="505"/>
      <c r="AZ311" s="525"/>
      <c r="BA311" s="507"/>
      <c r="BB311" s="11"/>
      <c r="BC311" s="11"/>
    </row>
    <row r="312" spans="3:55" s="2" customFormat="1" x14ac:dyDescent="0.25">
      <c r="C312" s="11"/>
      <c r="D312" s="11"/>
      <c r="E312" s="11"/>
      <c r="F312" s="11"/>
      <c r="G312" s="11"/>
      <c r="H312" s="11"/>
      <c r="AW312" s="512"/>
      <c r="AX312" s="523"/>
      <c r="AY312" s="505"/>
      <c r="AZ312" s="525"/>
      <c r="BA312" s="507"/>
      <c r="BB312" s="11"/>
      <c r="BC312" s="11"/>
    </row>
    <row r="313" spans="3:55" s="2" customFormat="1" x14ac:dyDescent="0.25">
      <c r="C313" s="11"/>
      <c r="D313" s="11"/>
      <c r="E313" s="11"/>
      <c r="F313" s="11"/>
      <c r="G313" s="11"/>
      <c r="H313" s="11"/>
      <c r="AW313" s="512"/>
      <c r="AX313" s="523"/>
      <c r="AY313" s="505"/>
      <c r="AZ313" s="525"/>
      <c r="BA313" s="507"/>
      <c r="BB313" s="11"/>
      <c r="BC313" s="11"/>
    </row>
    <row r="314" spans="3:55" s="2" customFormat="1" x14ac:dyDescent="0.25">
      <c r="C314" s="11"/>
      <c r="D314" s="11"/>
      <c r="E314" s="11"/>
      <c r="F314" s="11"/>
      <c r="G314" s="11"/>
      <c r="H314" s="11"/>
      <c r="AW314" s="512"/>
      <c r="AX314" s="523"/>
      <c r="AY314" s="505"/>
      <c r="AZ314" s="525"/>
      <c r="BA314" s="507"/>
      <c r="BB314" s="11"/>
      <c r="BC314" s="11"/>
    </row>
    <row r="315" spans="3:55" s="2" customFormat="1" x14ac:dyDescent="0.25">
      <c r="C315" s="11"/>
      <c r="D315" s="11"/>
      <c r="E315" s="11"/>
      <c r="F315" s="11"/>
      <c r="G315" s="11"/>
      <c r="H315" s="11"/>
      <c r="AW315" s="512"/>
      <c r="AX315" s="523"/>
      <c r="AY315" s="505"/>
      <c r="AZ315" s="525"/>
      <c r="BA315" s="507"/>
      <c r="BB315" s="11"/>
      <c r="BC315" s="11"/>
    </row>
    <row r="316" spans="3:55" s="2" customFormat="1" x14ac:dyDescent="0.25">
      <c r="C316" s="11"/>
      <c r="D316" s="11"/>
      <c r="E316" s="11"/>
      <c r="F316" s="11"/>
      <c r="G316" s="11"/>
      <c r="H316" s="11"/>
      <c r="AW316" s="512"/>
      <c r="AX316" s="523"/>
      <c r="AY316" s="505"/>
      <c r="AZ316" s="525"/>
      <c r="BA316" s="507"/>
      <c r="BB316" s="11"/>
      <c r="BC316" s="11"/>
    </row>
    <row r="317" spans="3:55" s="2" customFormat="1" x14ac:dyDescent="0.25">
      <c r="C317" s="11"/>
      <c r="D317" s="11"/>
      <c r="E317" s="11"/>
      <c r="F317" s="11"/>
      <c r="G317" s="11"/>
      <c r="H317" s="11"/>
      <c r="AW317" s="512"/>
      <c r="AX317" s="523"/>
      <c r="AY317" s="505"/>
      <c r="AZ317" s="525"/>
      <c r="BA317" s="507"/>
      <c r="BB317" s="11"/>
      <c r="BC317" s="11"/>
    </row>
    <row r="318" spans="3:55" s="2" customFormat="1" x14ac:dyDescent="0.25">
      <c r="C318" s="11"/>
      <c r="D318" s="11"/>
      <c r="E318" s="11"/>
      <c r="F318" s="11"/>
      <c r="G318" s="11"/>
      <c r="H318" s="11"/>
      <c r="AW318" s="512"/>
      <c r="AX318" s="523"/>
      <c r="AY318" s="505"/>
      <c r="AZ318" s="525"/>
      <c r="BA318" s="507"/>
      <c r="BB318" s="11"/>
      <c r="BC318" s="11"/>
    </row>
    <row r="319" spans="3:55" s="2" customFormat="1" x14ac:dyDescent="0.25">
      <c r="C319" s="11"/>
      <c r="D319" s="11"/>
      <c r="E319" s="11"/>
      <c r="F319" s="11"/>
      <c r="G319" s="11"/>
      <c r="H319" s="11"/>
      <c r="AW319" s="512"/>
      <c r="AX319" s="523"/>
      <c r="AY319" s="505"/>
      <c r="AZ319" s="525"/>
      <c r="BA319" s="507"/>
      <c r="BB319" s="11"/>
      <c r="BC319" s="11"/>
    </row>
    <row r="320" spans="3:55" s="2" customFormat="1" x14ac:dyDescent="0.25">
      <c r="C320" s="11"/>
      <c r="D320" s="11"/>
      <c r="E320" s="11"/>
      <c r="F320" s="11"/>
      <c r="G320" s="11"/>
      <c r="H320" s="11"/>
      <c r="AW320" s="512"/>
      <c r="AX320" s="523"/>
      <c r="AY320" s="505"/>
      <c r="AZ320" s="525"/>
      <c r="BA320" s="507"/>
      <c r="BB320" s="11"/>
      <c r="BC320" s="11"/>
    </row>
    <row r="321" spans="3:55" s="2" customFormat="1" x14ac:dyDescent="0.25">
      <c r="C321" s="11"/>
      <c r="D321" s="11"/>
      <c r="E321" s="11"/>
      <c r="F321" s="11"/>
      <c r="G321" s="11"/>
      <c r="H321" s="11"/>
      <c r="AW321" s="512"/>
      <c r="AX321" s="523"/>
      <c r="AY321" s="505"/>
      <c r="AZ321" s="525"/>
      <c r="BA321" s="507"/>
      <c r="BB321" s="11"/>
      <c r="BC321" s="11"/>
    </row>
    <row r="322" spans="3:55" s="2" customFormat="1" x14ac:dyDescent="0.25">
      <c r="C322" s="11"/>
      <c r="D322" s="11"/>
      <c r="E322" s="11"/>
      <c r="F322" s="11"/>
      <c r="G322" s="11"/>
      <c r="H322" s="11"/>
      <c r="AW322" s="512"/>
      <c r="AX322" s="523"/>
      <c r="AY322" s="505"/>
      <c r="AZ322" s="525"/>
      <c r="BA322" s="507"/>
      <c r="BB322" s="11"/>
      <c r="BC322" s="11"/>
    </row>
    <row r="323" spans="3:55" s="2" customFormat="1" x14ac:dyDescent="0.25">
      <c r="C323" s="11"/>
      <c r="D323" s="11"/>
      <c r="E323" s="11"/>
      <c r="F323" s="11"/>
      <c r="G323" s="11"/>
      <c r="H323" s="11"/>
      <c r="AW323" s="512"/>
      <c r="AX323" s="523"/>
      <c r="AY323" s="505"/>
      <c r="AZ323" s="525"/>
      <c r="BA323" s="507"/>
      <c r="BB323" s="11"/>
      <c r="BC323" s="11"/>
    </row>
    <row r="324" spans="3:55" s="2" customFormat="1" x14ac:dyDescent="0.25">
      <c r="C324" s="11"/>
      <c r="D324" s="11"/>
      <c r="E324" s="11"/>
      <c r="F324" s="11"/>
      <c r="G324" s="11"/>
      <c r="H324" s="11"/>
      <c r="AW324" s="512"/>
      <c r="AX324" s="523"/>
      <c r="AY324" s="505"/>
      <c r="AZ324" s="525"/>
      <c r="BA324" s="507"/>
      <c r="BB324" s="11"/>
      <c r="BC324" s="11"/>
    </row>
    <row r="325" spans="3:55" s="2" customFormat="1" x14ac:dyDescent="0.25">
      <c r="C325" s="11"/>
      <c r="D325" s="11"/>
      <c r="E325" s="11"/>
      <c r="F325" s="11"/>
      <c r="G325" s="11"/>
      <c r="H325" s="11"/>
      <c r="AW325" s="512"/>
      <c r="AX325" s="523"/>
      <c r="AY325" s="505"/>
      <c r="AZ325" s="525"/>
      <c r="BA325" s="507"/>
      <c r="BB325" s="11"/>
      <c r="BC325" s="11"/>
    </row>
    <row r="326" spans="3:55" s="2" customFormat="1" x14ac:dyDescent="0.25">
      <c r="C326" s="11"/>
      <c r="D326" s="11"/>
      <c r="E326" s="11"/>
      <c r="F326" s="11"/>
      <c r="G326" s="11"/>
      <c r="H326" s="11"/>
      <c r="AW326" s="512"/>
      <c r="AX326" s="523"/>
      <c r="AY326" s="505"/>
      <c r="AZ326" s="525"/>
      <c r="BA326" s="507"/>
      <c r="BB326" s="11"/>
      <c r="BC326" s="11"/>
    </row>
    <row r="327" spans="3:55" s="2" customFormat="1" x14ac:dyDescent="0.25">
      <c r="C327" s="11"/>
      <c r="D327" s="11"/>
      <c r="E327" s="11"/>
      <c r="F327" s="11"/>
      <c r="G327" s="11"/>
      <c r="H327" s="11"/>
      <c r="AW327" s="512"/>
      <c r="AX327" s="523"/>
      <c r="AY327" s="505"/>
      <c r="AZ327" s="525"/>
      <c r="BA327" s="507"/>
      <c r="BB327" s="11"/>
      <c r="BC327" s="11"/>
    </row>
    <row r="328" spans="3:55" s="2" customFormat="1" x14ac:dyDescent="0.25">
      <c r="C328" s="11"/>
      <c r="D328" s="11"/>
      <c r="E328" s="11"/>
      <c r="F328" s="11"/>
      <c r="G328" s="11"/>
      <c r="H328" s="11"/>
      <c r="AW328" s="512"/>
      <c r="AX328" s="523"/>
      <c r="AY328" s="505"/>
      <c r="AZ328" s="525"/>
      <c r="BA328" s="507"/>
      <c r="BB328" s="11"/>
      <c r="BC328" s="11"/>
    </row>
    <row r="329" spans="3:55" s="2" customFormat="1" x14ac:dyDescent="0.25">
      <c r="C329" s="11"/>
      <c r="D329" s="11"/>
      <c r="E329" s="11"/>
      <c r="F329" s="11"/>
      <c r="G329" s="11"/>
      <c r="H329" s="11"/>
      <c r="AW329" s="512"/>
      <c r="AX329" s="523"/>
      <c r="AY329" s="505"/>
      <c r="AZ329" s="525"/>
      <c r="BA329" s="507"/>
      <c r="BB329" s="11"/>
      <c r="BC329" s="11"/>
    </row>
    <row r="330" spans="3:55" s="2" customFormat="1" x14ac:dyDescent="0.25">
      <c r="C330" s="11"/>
      <c r="D330" s="11"/>
      <c r="E330" s="11"/>
      <c r="F330" s="11"/>
      <c r="G330" s="11"/>
      <c r="H330" s="11"/>
      <c r="AW330" s="512"/>
      <c r="AX330" s="523"/>
      <c r="AY330" s="505"/>
      <c r="AZ330" s="525"/>
      <c r="BA330" s="507"/>
      <c r="BB330" s="11"/>
      <c r="BC330" s="11"/>
    </row>
    <row r="331" spans="3:55" s="2" customFormat="1" x14ac:dyDescent="0.25">
      <c r="C331" s="11"/>
      <c r="D331" s="11"/>
      <c r="E331" s="11"/>
      <c r="F331" s="11"/>
      <c r="G331" s="11"/>
      <c r="H331" s="11"/>
      <c r="AW331" s="512"/>
      <c r="AX331" s="523"/>
      <c r="AY331" s="505"/>
      <c r="AZ331" s="525"/>
      <c r="BA331" s="507"/>
      <c r="BB331" s="11"/>
      <c r="BC331" s="11"/>
    </row>
    <row r="332" spans="3:55" s="2" customFormat="1" x14ac:dyDescent="0.25">
      <c r="C332" s="11"/>
      <c r="D332" s="11"/>
      <c r="E332" s="11"/>
      <c r="F332" s="11"/>
      <c r="G332" s="11"/>
      <c r="H332" s="11"/>
      <c r="AW332" s="512"/>
      <c r="AX332" s="523"/>
      <c r="AY332" s="505"/>
      <c r="AZ332" s="525"/>
      <c r="BA332" s="507"/>
      <c r="BB332" s="11"/>
      <c r="BC332" s="11"/>
    </row>
    <row r="333" spans="3:55" s="2" customFormat="1" x14ac:dyDescent="0.25">
      <c r="C333" s="11"/>
      <c r="D333" s="11"/>
      <c r="E333" s="11"/>
      <c r="F333" s="11"/>
      <c r="G333" s="11"/>
      <c r="H333" s="11"/>
      <c r="AW333" s="512"/>
      <c r="AX333" s="523"/>
      <c r="AY333" s="505"/>
      <c r="AZ333" s="525"/>
      <c r="BA333" s="507"/>
      <c r="BB333" s="11"/>
      <c r="BC333" s="11"/>
    </row>
    <row r="334" spans="3:55" s="2" customFormat="1" x14ac:dyDescent="0.25">
      <c r="C334" s="11"/>
      <c r="D334" s="11"/>
      <c r="E334" s="11"/>
      <c r="F334" s="11"/>
      <c r="G334" s="11"/>
      <c r="H334" s="11"/>
      <c r="AW334" s="512"/>
      <c r="AX334" s="523"/>
      <c r="AY334" s="505"/>
      <c r="AZ334" s="525"/>
      <c r="BA334" s="507"/>
      <c r="BB334" s="11"/>
      <c r="BC334" s="11"/>
    </row>
    <row r="335" spans="3:55" s="2" customFormat="1" x14ac:dyDescent="0.25">
      <c r="C335" s="11"/>
      <c r="D335" s="11"/>
      <c r="E335" s="11"/>
      <c r="F335" s="11"/>
      <c r="G335" s="11"/>
      <c r="H335" s="11"/>
      <c r="AW335" s="512"/>
      <c r="AX335" s="523"/>
      <c r="AY335" s="505"/>
      <c r="AZ335" s="525"/>
      <c r="BA335" s="507"/>
      <c r="BB335" s="11"/>
      <c r="BC335" s="11"/>
    </row>
    <row r="336" spans="3:55" s="2" customFormat="1" x14ac:dyDescent="0.25">
      <c r="C336" s="11"/>
      <c r="D336" s="11"/>
      <c r="E336" s="11"/>
      <c r="F336" s="11"/>
      <c r="G336" s="11"/>
      <c r="H336" s="11"/>
      <c r="AW336" s="512"/>
      <c r="AX336" s="523"/>
      <c r="AY336" s="505"/>
      <c r="AZ336" s="525"/>
      <c r="BA336" s="507"/>
      <c r="BB336" s="11"/>
      <c r="BC336" s="11"/>
    </row>
    <row r="337" spans="3:55" s="2" customFormat="1" x14ac:dyDescent="0.25">
      <c r="C337" s="11"/>
      <c r="D337" s="11"/>
      <c r="E337" s="11"/>
      <c r="F337" s="11"/>
      <c r="G337" s="11"/>
      <c r="H337" s="11"/>
      <c r="AW337" s="512"/>
      <c r="AX337" s="523"/>
      <c r="AY337" s="505"/>
      <c r="AZ337" s="525"/>
      <c r="BA337" s="507"/>
      <c r="BB337" s="11"/>
      <c r="BC337" s="11"/>
    </row>
    <row r="338" spans="3:55" s="2" customFormat="1" x14ac:dyDescent="0.25">
      <c r="C338" s="11"/>
      <c r="D338" s="11"/>
      <c r="E338" s="11"/>
      <c r="F338" s="11"/>
      <c r="G338" s="11"/>
      <c r="H338" s="11"/>
      <c r="AW338" s="512"/>
      <c r="AX338" s="523"/>
      <c r="AY338" s="505"/>
      <c r="AZ338" s="525"/>
      <c r="BA338" s="507"/>
      <c r="BB338" s="11"/>
      <c r="BC338" s="11"/>
    </row>
    <row r="339" spans="3:55" s="2" customFormat="1" x14ac:dyDescent="0.25">
      <c r="C339" s="11"/>
      <c r="D339" s="11"/>
      <c r="E339" s="11"/>
      <c r="F339" s="11"/>
      <c r="G339" s="11"/>
      <c r="H339" s="11"/>
      <c r="AW339" s="512"/>
      <c r="AX339" s="523"/>
      <c r="AY339" s="505"/>
      <c r="AZ339" s="525"/>
      <c r="BA339" s="507"/>
      <c r="BB339" s="11"/>
      <c r="BC339" s="11"/>
    </row>
    <row r="340" spans="3:55" s="2" customFormat="1" x14ac:dyDescent="0.25">
      <c r="C340" s="11"/>
      <c r="D340" s="11"/>
      <c r="E340" s="11"/>
      <c r="F340" s="11"/>
      <c r="G340" s="11"/>
      <c r="H340" s="11"/>
      <c r="AW340" s="512"/>
      <c r="AX340" s="523"/>
      <c r="AY340" s="505"/>
      <c r="AZ340" s="525"/>
      <c r="BA340" s="507"/>
      <c r="BB340" s="11"/>
      <c r="BC340" s="11"/>
    </row>
    <row r="341" spans="3:55" s="2" customFormat="1" x14ac:dyDescent="0.25">
      <c r="C341" s="11"/>
      <c r="D341" s="11"/>
      <c r="E341" s="11"/>
      <c r="F341" s="11"/>
      <c r="G341" s="11"/>
      <c r="H341" s="11"/>
      <c r="AW341" s="512"/>
      <c r="AX341" s="523"/>
      <c r="AY341" s="505"/>
      <c r="AZ341" s="525"/>
      <c r="BA341" s="507"/>
      <c r="BB341" s="11"/>
      <c r="BC341" s="11"/>
    </row>
    <row r="342" spans="3:55" s="2" customFormat="1" x14ac:dyDescent="0.25">
      <c r="C342" s="11"/>
      <c r="D342" s="11"/>
      <c r="E342" s="11"/>
      <c r="F342" s="11"/>
      <c r="G342" s="11"/>
      <c r="H342" s="11"/>
      <c r="AW342" s="512"/>
      <c r="AX342" s="523"/>
      <c r="AY342" s="505"/>
      <c r="AZ342" s="525"/>
      <c r="BA342" s="507"/>
      <c r="BB342" s="11"/>
      <c r="BC342" s="11"/>
    </row>
    <row r="343" spans="3:55" s="2" customFormat="1" x14ac:dyDescent="0.25">
      <c r="C343" s="11"/>
      <c r="D343" s="11"/>
      <c r="E343" s="11"/>
      <c r="F343" s="11"/>
      <c r="G343" s="11"/>
      <c r="H343" s="11"/>
      <c r="AW343" s="512"/>
      <c r="AX343" s="523"/>
      <c r="AY343" s="505"/>
      <c r="AZ343" s="525"/>
      <c r="BA343" s="507"/>
      <c r="BB343" s="11"/>
      <c r="BC343" s="11"/>
    </row>
    <row r="344" spans="3:55" s="2" customFormat="1" x14ac:dyDescent="0.25">
      <c r="C344" s="11"/>
      <c r="D344" s="11"/>
      <c r="E344" s="11"/>
      <c r="F344" s="11"/>
      <c r="G344" s="11"/>
      <c r="H344" s="11"/>
      <c r="AW344" s="512"/>
      <c r="AX344" s="523"/>
      <c r="AY344" s="505"/>
      <c r="AZ344" s="525"/>
      <c r="BA344" s="507"/>
      <c r="BB344" s="11"/>
      <c r="BC344" s="11"/>
    </row>
    <row r="345" spans="3:55" s="2" customFormat="1" x14ac:dyDescent="0.25">
      <c r="C345" s="11"/>
      <c r="D345" s="11"/>
      <c r="E345" s="11"/>
      <c r="F345" s="11"/>
      <c r="G345" s="11"/>
      <c r="H345" s="11"/>
      <c r="AW345" s="512"/>
      <c r="AX345" s="523"/>
      <c r="AY345" s="505"/>
      <c r="AZ345" s="525"/>
      <c r="BA345" s="507"/>
      <c r="BB345" s="11"/>
      <c r="BC345" s="11"/>
    </row>
    <row r="346" spans="3:55" s="2" customFormat="1" x14ac:dyDescent="0.25">
      <c r="C346" s="11"/>
      <c r="D346" s="11"/>
      <c r="E346" s="11"/>
      <c r="F346" s="11"/>
      <c r="G346" s="11"/>
      <c r="H346" s="11"/>
      <c r="AW346" s="512"/>
      <c r="AX346" s="523"/>
      <c r="AY346" s="505"/>
      <c r="AZ346" s="525"/>
      <c r="BA346" s="507"/>
      <c r="BB346" s="11"/>
      <c r="BC346" s="11"/>
    </row>
    <row r="347" spans="3:55" s="2" customFormat="1" x14ac:dyDescent="0.25">
      <c r="C347" s="11"/>
      <c r="D347" s="11"/>
      <c r="E347" s="11"/>
      <c r="F347" s="11"/>
      <c r="G347" s="11"/>
      <c r="H347" s="11"/>
      <c r="AW347" s="512"/>
      <c r="AX347" s="523"/>
      <c r="AY347" s="505"/>
      <c r="AZ347" s="525"/>
      <c r="BA347" s="507"/>
      <c r="BB347" s="11"/>
      <c r="BC347" s="11"/>
    </row>
    <row r="348" spans="3:55" s="2" customFormat="1" x14ac:dyDescent="0.25">
      <c r="C348" s="11"/>
      <c r="D348" s="11"/>
      <c r="E348" s="11"/>
      <c r="F348" s="11"/>
      <c r="G348" s="11"/>
      <c r="H348" s="11"/>
      <c r="AW348" s="512"/>
      <c r="AX348" s="523"/>
      <c r="AY348" s="505"/>
      <c r="AZ348" s="525"/>
      <c r="BA348" s="507"/>
      <c r="BB348" s="11"/>
      <c r="BC348" s="11"/>
    </row>
    <row r="349" spans="3:55" s="2" customFormat="1" x14ac:dyDescent="0.25">
      <c r="C349" s="11"/>
      <c r="D349" s="11"/>
      <c r="E349" s="11"/>
      <c r="F349" s="11"/>
      <c r="G349" s="11"/>
      <c r="H349" s="11"/>
      <c r="AW349" s="512"/>
      <c r="AX349" s="523"/>
      <c r="AY349" s="505"/>
      <c r="AZ349" s="525"/>
      <c r="BA349" s="507"/>
      <c r="BB349" s="11"/>
      <c r="BC349" s="11"/>
    </row>
    <row r="350" spans="3:55" s="2" customFormat="1" x14ac:dyDescent="0.25">
      <c r="C350" s="11"/>
      <c r="D350" s="11"/>
      <c r="E350" s="11"/>
      <c r="F350" s="11"/>
      <c r="G350" s="11"/>
      <c r="H350" s="11"/>
      <c r="AW350" s="512"/>
      <c r="AX350" s="523"/>
      <c r="AY350" s="505"/>
      <c r="AZ350" s="525"/>
      <c r="BA350" s="507"/>
      <c r="BB350" s="11"/>
      <c r="BC350" s="11"/>
    </row>
    <row r="351" spans="3:55" s="2" customFormat="1" x14ac:dyDescent="0.25">
      <c r="C351" s="11"/>
      <c r="D351" s="11"/>
      <c r="E351" s="11"/>
      <c r="F351" s="11"/>
      <c r="G351" s="11"/>
      <c r="H351" s="11"/>
      <c r="AW351" s="512"/>
      <c r="AX351" s="523"/>
      <c r="AY351" s="505"/>
      <c r="AZ351" s="525"/>
      <c r="BA351" s="507"/>
      <c r="BB351" s="11"/>
      <c r="BC351" s="11"/>
    </row>
    <row r="352" spans="3:55" s="2" customFormat="1" x14ac:dyDescent="0.25">
      <c r="C352" s="11"/>
      <c r="D352" s="11"/>
      <c r="E352" s="11"/>
      <c r="F352" s="11"/>
      <c r="G352" s="11"/>
      <c r="H352" s="11"/>
      <c r="AW352" s="512"/>
      <c r="AX352" s="523"/>
      <c r="AY352" s="505"/>
      <c r="AZ352" s="525"/>
      <c r="BA352" s="507"/>
      <c r="BB352" s="11"/>
      <c r="BC352" s="11"/>
    </row>
    <row r="353" spans="3:55" s="2" customFormat="1" x14ac:dyDescent="0.25">
      <c r="C353" s="11"/>
      <c r="D353" s="11"/>
      <c r="E353" s="11"/>
      <c r="F353" s="11"/>
      <c r="G353" s="11"/>
      <c r="H353" s="11"/>
      <c r="AW353" s="512"/>
      <c r="AX353" s="523"/>
      <c r="AY353" s="505"/>
      <c r="AZ353" s="525"/>
      <c r="BA353" s="507"/>
      <c r="BB353" s="11"/>
      <c r="BC353" s="11"/>
    </row>
    <row r="354" spans="3:55" s="2" customFormat="1" x14ac:dyDescent="0.25">
      <c r="C354" s="11"/>
      <c r="D354" s="11"/>
      <c r="E354" s="11"/>
      <c r="F354" s="11"/>
      <c r="G354" s="11"/>
      <c r="H354" s="11"/>
      <c r="AW354" s="512"/>
      <c r="AX354" s="523"/>
      <c r="AY354" s="505"/>
      <c r="AZ354" s="525"/>
      <c r="BA354" s="507"/>
      <c r="BB354" s="11"/>
      <c r="BC354" s="11"/>
    </row>
    <row r="355" spans="3:55" s="2" customFormat="1" x14ac:dyDescent="0.25">
      <c r="C355" s="11"/>
      <c r="D355" s="11"/>
      <c r="E355" s="11"/>
      <c r="F355" s="11"/>
      <c r="G355" s="11"/>
      <c r="H355" s="11"/>
      <c r="AW355" s="512"/>
      <c r="AX355" s="523"/>
      <c r="AY355" s="505"/>
      <c r="AZ355" s="525"/>
      <c r="BA355" s="507"/>
      <c r="BB355" s="11"/>
      <c r="BC355" s="11"/>
    </row>
    <row r="356" spans="3:55" s="2" customFormat="1" x14ac:dyDescent="0.25">
      <c r="C356" s="11"/>
      <c r="D356" s="11"/>
      <c r="E356" s="11"/>
      <c r="F356" s="11"/>
      <c r="G356" s="11"/>
      <c r="H356" s="11"/>
      <c r="AW356" s="512"/>
      <c r="AX356" s="523"/>
      <c r="AY356" s="505"/>
      <c r="AZ356" s="525"/>
      <c r="BA356" s="507"/>
      <c r="BB356" s="11"/>
      <c r="BC356" s="11"/>
    </row>
    <row r="357" spans="3:55" s="2" customFormat="1" x14ac:dyDescent="0.25">
      <c r="C357" s="11"/>
      <c r="D357" s="11"/>
      <c r="E357" s="11"/>
      <c r="F357" s="11"/>
      <c r="G357" s="11"/>
      <c r="H357" s="11"/>
      <c r="AW357" s="512"/>
      <c r="AX357" s="523"/>
      <c r="AY357" s="505"/>
      <c r="AZ357" s="525"/>
      <c r="BA357" s="507"/>
      <c r="BB357" s="11"/>
      <c r="BC357" s="11"/>
    </row>
    <row r="358" spans="3:55" s="2" customFormat="1" x14ac:dyDescent="0.25">
      <c r="C358" s="11"/>
      <c r="D358" s="11"/>
      <c r="E358" s="11"/>
      <c r="F358" s="11"/>
      <c r="G358" s="11"/>
      <c r="H358" s="11"/>
      <c r="AW358" s="512"/>
      <c r="AX358" s="523"/>
      <c r="AY358" s="505"/>
      <c r="AZ358" s="525"/>
      <c r="BA358" s="507"/>
      <c r="BB358" s="11"/>
      <c r="BC358" s="11"/>
    </row>
    <row r="359" spans="3:55" s="2" customFormat="1" x14ac:dyDescent="0.25">
      <c r="C359" s="11"/>
      <c r="D359" s="11"/>
      <c r="E359" s="11"/>
      <c r="F359" s="11"/>
      <c r="G359" s="11"/>
      <c r="H359" s="11"/>
      <c r="AW359" s="512"/>
      <c r="AX359" s="523"/>
      <c r="AY359" s="505"/>
      <c r="AZ359" s="525"/>
      <c r="BA359" s="507"/>
      <c r="BB359" s="11"/>
      <c r="BC359" s="11"/>
    </row>
    <row r="360" spans="3:55" s="2" customFormat="1" x14ac:dyDescent="0.25">
      <c r="C360" s="11"/>
      <c r="D360" s="11"/>
      <c r="E360" s="11"/>
      <c r="F360" s="11"/>
      <c r="G360" s="11"/>
      <c r="H360" s="11"/>
      <c r="AW360" s="512"/>
      <c r="AX360" s="523"/>
      <c r="AY360" s="505"/>
      <c r="AZ360" s="525"/>
      <c r="BA360" s="507"/>
      <c r="BB360" s="11"/>
      <c r="BC360" s="11"/>
    </row>
    <row r="361" spans="3:55" s="2" customFormat="1" x14ac:dyDescent="0.25">
      <c r="C361" s="11"/>
      <c r="D361" s="11"/>
      <c r="E361" s="11"/>
      <c r="F361" s="11"/>
      <c r="G361" s="11"/>
      <c r="H361" s="11"/>
      <c r="AW361" s="512"/>
      <c r="AX361" s="523"/>
      <c r="AY361" s="505"/>
      <c r="AZ361" s="525"/>
      <c r="BA361" s="507"/>
      <c r="BB361" s="11"/>
      <c r="BC361" s="11"/>
    </row>
    <row r="362" spans="3:55" s="2" customFormat="1" x14ac:dyDescent="0.25">
      <c r="C362" s="11"/>
      <c r="D362" s="11"/>
      <c r="E362" s="11"/>
      <c r="F362" s="11"/>
      <c r="G362" s="11"/>
      <c r="H362" s="11"/>
      <c r="AW362" s="512"/>
      <c r="AX362" s="523"/>
      <c r="AY362" s="505"/>
      <c r="AZ362" s="525"/>
      <c r="BA362" s="507"/>
      <c r="BB362" s="11"/>
      <c r="BC362" s="11"/>
    </row>
    <row r="363" spans="3:55" s="2" customFormat="1" x14ac:dyDescent="0.25">
      <c r="C363" s="11"/>
      <c r="D363" s="11"/>
      <c r="E363" s="11"/>
      <c r="F363" s="11"/>
      <c r="G363" s="11"/>
      <c r="H363" s="11"/>
      <c r="AW363" s="512"/>
      <c r="AX363" s="523"/>
      <c r="AY363" s="505"/>
      <c r="AZ363" s="525"/>
      <c r="BA363" s="507"/>
      <c r="BB363" s="11"/>
      <c r="BC363" s="11"/>
    </row>
    <row r="364" spans="3:55" s="2" customFormat="1" x14ac:dyDescent="0.25">
      <c r="C364" s="11"/>
      <c r="D364" s="11"/>
      <c r="E364" s="11"/>
      <c r="F364" s="11"/>
      <c r="G364" s="11"/>
      <c r="H364" s="11"/>
      <c r="AW364" s="512"/>
      <c r="AX364" s="523"/>
      <c r="AY364" s="505"/>
      <c r="AZ364" s="525"/>
      <c r="BA364" s="507"/>
      <c r="BB364" s="11"/>
      <c r="BC364" s="11"/>
    </row>
    <row r="365" spans="3:55" s="2" customFormat="1" x14ac:dyDescent="0.25">
      <c r="C365" s="11"/>
      <c r="D365" s="11"/>
      <c r="E365" s="11"/>
      <c r="F365" s="11"/>
      <c r="G365" s="11"/>
      <c r="H365" s="11"/>
      <c r="AW365" s="512"/>
      <c r="AX365" s="523"/>
      <c r="AY365" s="505"/>
      <c r="AZ365" s="525"/>
      <c r="BA365" s="507"/>
      <c r="BB365" s="11"/>
      <c r="BC365" s="11"/>
    </row>
    <row r="366" spans="3:55" s="2" customFormat="1" x14ac:dyDescent="0.25">
      <c r="C366" s="11"/>
      <c r="D366" s="11"/>
      <c r="E366" s="11"/>
      <c r="F366" s="11"/>
      <c r="G366" s="11"/>
      <c r="H366" s="11"/>
      <c r="AW366" s="512"/>
      <c r="AX366" s="523"/>
      <c r="AY366" s="505"/>
      <c r="AZ366" s="525"/>
      <c r="BA366" s="507"/>
      <c r="BB366" s="11"/>
      <c r="BC366" s="11"/>
    </row>
    <row r="367" spans="3:55" s="2" customFormat="1" x14ac:dyDescent="0.25">
      <c r="C367" s="11"/>
      <c r="D367" s="11"/>
      <c r="E367" s="11"/>
      <c r="F367" s="11"/>
      <c r="G367" s="11"/>
      <c r="H367" s="11"/>
      <c r="AW367" s="512"/>
      <c r="AX367" s="523"/>
      <c r="AY367" s="505"/>
      <c r="AZ367" s="525"/>
      <c r="BA367" s="507"/>
      <c r="BB367" s="11"/>
      <c r="BC367" s="11"/>
    </row>
    <row r="368" spans="3:55" s="2" customFormat="1" x14ac:dyDescent="0.25">
      <c r="C368" s="11"/>
      <c r="D368" s="11"/>
      <c r="E368" s="11"/>
      <c r="F368" s="11"/>
      <c r="G368" s="11"/>
      <c r="H368" s="11"/>
      <c r="AW368" s="512"/>
      <c r="AX368" s="523"/>
      <c r="AY368" s="505"/>
      <c r="AZ368" s="525"/>
      <c r="BA368" s="507"/>
      <c r="BB368" s="11"/>
      <c r="BC368" s="11"/>
    </row>
    <row r="369" spans="3:55" s="2" customFormat="1" x14ac:dyDescent="0.25">
      <c r="C369" s="11"/>
      <c r="D369" s="11"/>
      <c r="E369" s="11"/>
      <c r="F369" s="11"/>
      <c r="G369" s="11"/>
      <c r="H369" s="11"/>
      <c r="AW369" s="512"/>
      <c r="AX369" s="523"/>
      <c r="AY369" s="505"/>
      <c r="AZ369" s="525"/>
      <c r="BA369" s="507"/>
      <c r="BB369" s="11"/>
      <c r="BC369" s="11"/>
    </row>
    <row r="370" spans="3:55" s="2" customFormat="1" x14ac:dyDescent="0.25">
      <c r="C370" s="11"/>
      <c r="D370" s="11"/>
      <c r="E370" s="11"/>
      <c r="F370" s="11"/>
      <c r="G370" s="11"/>
      <c r="H370" s="11"/>
      <c r="AW370" s="512"/>
      <c r="AX370" s="523"/>
      <c r="AY370" s="505"/>
      <c r="AZ370" s="525"/>
      <c r="BA370" s="507"/>
      <c r="BB370" s="11"/>
      <c r="BC370" s="11"/>
    </row>
    <row r="371" spans="3:55" s="2" customFormat="1" x14ac:dyDescent="0.25">
      <c r="C371" s="11"/>
      <c r="D371" s="11"/>
      <c r="E371" s="11"/>
      <c r="F371" s="11"/>
      <c r="G371" s="11"/>
      <c r="H371" s="11"/>
      <c r="AW371" s="512"/>
      <c r="AX371" s="523"/>
      <c r="AY371" s="505"/>
      <c r="AZ371" s="525"/>
      <c r="BA371" s="507"/>
      <c r="BB371" s="11"/>
      <c r="BC371" s="11"/>
    </row>
    <row r="372" spans="3:55" s="2" customFormat="1" x14ac:dyDescent="0.25">
      <c r="C372" s="11"/>
      <c r="D372" s="11"/>
      <c r="E372" s="11"/>
      <c r="F372" s="11"/>
      <c r="G372" s="11"/>
      <c r="H372" s="11"/>
      <c r="AW372" s="512"/>
      <c r="AX372" s="523"/>
      <c r="AY372" s="505"/>
      <c r="AZ372" s="525"/>
      <c r="BA372" s="507"/>
      <c r="BB372" s="11"/>
      <c r="BC372" s="11"/>
    </row>
    <row r="373" spans="3:55" s="2" customFormat="1" x14ac:dyDescent="0.25">
      <c r="C373" s="11"/>
      <c r="D373" s="11"/>
      <c r="E373" s="11"/>
      <c r="F373" s="11"/>
      <c r="G373" s="11"/>
      <c r="H373" s="11"/>
      <c r="AW373" s="512"/>
      <c r="AX373" s="523"/>
      <c r="AY373" s="505"/>
      <c r="AZ373" s="525"/>
      <c r="BA373" s="507"/>
      <c r="BB373" s="11"/>
      <c r="BC373" s="11"/>
    </row>
    <row r="374" spans="3:55" s="2" customFormat="1" x14ac:dyDescent="0.25">
      <c r="C374" s="11"/>
      <c r="D374" s="11"/>
      <c r="E374" s="11"/>
      <c r="F374" s="11"/>
      <c r="G374" s="11"/>
      <c r="H374" s="11"/>
      <c r="AW374" s="512"/>
      <c r="AX374" s="523"/>
      <c r="AY374" s="505"/>
      <c r="AZ374" s="525"/>
      <c r="BA374" s="507"/>
      <c r="BB374" s="11"/>
      <c r="BC374" s="11"/>
    </row>
    <row r="375" spans="3:55" s="2" customFormat="1" x14ac:dyDescent="0.25">
      <c r="C375" s="11"/>
      <c r="D375" s="11"/>
      <c r="E375" s="11"/>
      <c r="F375" s="11"/>
      <c r="G375" s="11"/>
      <c r="H375" s="11"/>
      <c r="AW375" s="512"/>
      <c r="AX375" s="523"/>
      <c r="AY375" s="505"/>
      <c r="AZ375" s="525"/>
      <c r="BA375" s="507"/>
      <c r="BB375" s="11"/>
      <c r="BC375" s="11"/>
    </row>
    <row r="376" spans="3:55" s="2" customFormat="1" x14ac:dyDescent="0.25">
      <c r="C376" s="11"/>
      <c r="D376" s="11"/>
      <c r="E376" s="11"/>
      <c r="F376" s="11"/>
      <c r="G376" s="11"/>
      <c r="H376" s="11"/>
      <c r="AW376" s="512"/>
      <c r="AX376" s="523"/>
      <c r="AY376" s="505"/>
      <c r="AZ376" s="525"/>
      <c r="BA376" s="507"/>
      <c r="BB376" s="11"/>
      <c r="BC376" s="11"/>
    </row>
    <row r="377" spans="3:55" s="2" customFormat="1" x14ac:dyDescent="0.25">
      <c r="C377" s="11"/>
      <c r="D377" s="11"/>
      <c r="E377" s="11"/>
      <c r="F377" s="11"/>
      <c r="G377" s="11"/>
      <c r="H377" s="11"/>
      <c r="AW377" s="512"/>
      <c r="AX377" s="523"/>
      <c r="AY377" s="505"/>
      <c r="AZ377" s="525"/>
      <c r="BA377" s="507"/>
      <c r="BB377" s="11"/>
      <c r="BC377" s="11"/>
    </row>
    <row r="378" spans="3:55" s="2" customFormat="1" x14ac:dyDescent="0.25">
      <c r="C378" s="11"/>
      <c r="D378" s="11"/>
      <c r="E378" s="11"/>
      <c r="F378" s="11"/>
      <c r="G378" s="11"/>
      <c r="H378" s="11"/>
      <c r="AW378" s="512"/>
      <c r="AX378" s="523"/>
      <c r="AY378" s="505"/>
      <c r="AZ378" s="525"/>
      <c r="BA378" s="507"/>
      <c r="BB378" s="11"/>
      <c r="BC378" s="11"/>
    </row>
    <row r="379" spans="3:55" s="2" customFormat="1" x14ac:dyDescent="0.25">
      <c r="C379" s="11"/>
      <c r="D379" s="11"/>
      <c r="E379" s="11"/>
      <c r="F379" s="11"/>
      <c r="G379" s="11"/>
      <c r="H379" s="11"/>
      <c r="AW379" s="512"/>
      <c r="AX379" s="523"/>
      <c r="AY379" s="505"/>
      <c r="AZ379" s="525"/>
      <c r="BA379" s="507"/>
      <c r="BB379" s="11"/>
      <c r="BC379" s="11"/>
    </row>
    <row r="380" spans="3:55" s="2" customFormat="1" x14ac:dyDescent="0.25">
      <c r="C380" s="11"/>
      <c r="D380" s="11"/>
      <c r="E380" s="11"/>
      <c r="F380" s="11"/>
      <c r="G380" s="11"/>
      <c r="H380" s="11"/>
      <c r="AW380" s="512"/>
      <c r="AX380" s="523"/>
      <c r="AY380" s="505"/>
      <c r="AZ380" s="525"/>
      <c r="BA380" s="507"/>
      <c r="BB380" s="11"/>
      <c r="BC380" s="11"/>
    </row>
    <row r="381" spans="3:55" s="2" customFormat="1" x14ac:dyDescent="0.25">
      <c r="C381" s="11"/>
      <c r="D381" s="11"/>
      <c r="E381" s="11"/>
      <c r="F381" s="11"/>
      <c r="G381" s="11"/>
      <c r="H381" s="11"/>
      <c r="AW381" s="512"/>
      <c r="AX381" s="523"/>
      <c r="AY381" s="505"/>
      <c r="AZ381" s="525"/>
      <c r="BA381" s="507"/>
      <c r="BB381" s="11"/>
      <c r="BC381" s="11"/>
    </row>
    <row r="382" spans="3:55" s="2" customFormat="1" x14ac:dyDescent="0.25">
      <c r="C382" s="11"/>
      <c r="D382" s="11"/>
      <c r="E382" s="11"/>
      <c r="F382" s="11"/>
      <c r="G382" s="11"/>
      <c r="H382" s="11"/>
      <c r="AW382" s="512"/>
      <c r="AX382" s="523"/>
      <c r="AY382" s="505"/>
      <c r="AZ382" s="525"/>
      <c r="BA382" s="507"/>
      <c r="BB382" s="11"/>
      <c r="BC382" s="11"/>
    </row>
    <row r="383" spans="3:55" s="2" customFormat="1" x14ac:dyDescent="0.25">
      <c r="C383" s="11"/>
      <c r="D383" s="11"/>
      <c r="E383" s="11"/>
      <c r="F383" s="11"/>
      <c r="G383" s="11"/>
      <c r="H383" s="11"/>
      <c r="AW383" s="512"/>
      <c r="AX383" s="523"/>
      <c r="AY383" s="505"/>
      <c r="AZ383" s="525"/>
      <c r="BA383" s="507"/>
      <c r="BB383" s="11"/>
      <c r="BC383" s="11"/>
    </row>
    <row r="384" spans="3:55" s="2" customFormat="1" x14ac:dyDescent="0.25">
      <c r="C384" s="11"/>
      <c r="D384" s="11"/>
      <c r="E384" s="11"/>
      <c r="F384" s="11"/>
      <c r="G384" s="11"/>
      <c r="H384" s="11"/>
      <c r="AW384" s="512"/>
      <c r="AX384" s="523"/>
      <c r="AY384" s="505"/>
      <c r="AZ384" s="525"/>
      <c r="BA384" s="507"/>
      <c r="BB384" s="11"/>
      <c r="BC384" s="11"/>
    </row>
    <row r="385" spans="3:55" s="2" customFormat="1" x14ac:dyDescent="0.25">
      <c r="C385" s="11"/>
      <c r="D385" s="11"/>
      <c r="E385" s="11"/>
      <c r="F385" s="11"/>
      <c r="G385" s="11"/>
      <c r="H385" s="11"/>
      <c r="AW385" s="512"/>
      <c r="AX385" s="523"/>
      <c r="AY385" s="505"/>
      <c r="AZ385" s="525"/>
      <c r="BA385" s="507"/>
      <c r="BB385" s="11"/>
      <c r="BC385" s="11"/>
    </row>
    <row r="386" spans="3:55" s="2" customFormat="1" x14ac:dyDescent="0.25">
      <c r="C386" s="11"/>
      <c r="D386" s="11"/>
      <c r="E386" s="11"/>
      <c r="F386" s="11"/>
      <c r="G386" s="11"/>
      <c r="H386" s="11"/>
      <c r="AW386" s="512"/>
      <c r="AX386" s="523"/>
      <c r="AY386" s="505"/>
      <c r="AZ386" s="525"/>
      <c r="BA386" s="507"/>
      <c r="BB386" s="11"/>
      <c r="BC386" s="11"/>
    </row>
    <row r="387" spans="3:55" s="2" customFormat="1" x14ac:dyDescent="0.25">
      <c r="C387" s="11"/>
      <c r="D387" s="11"/>
      <c r="E387" s="11"/>
      <c r="F387" s="11"/>
      <c r="G387" s="11"/>
      <c r="H387" s="11"/>
      <c r="AW387" s="512"/>
      <c r="AX387" s="523"/>
      <c r="AY387" s="505"/>
      <c r="AZ387" s="525"/>
      <c r="BA387" s="507"/>
      <c r="BB387" s="11"/>
      <c r="BC387" s="11"/>
    </row>
    <row r="388" spans="3:55" s="2" customFormat="1" x14ac:dyDescent="0.25">
      <c r="C388" s="11"/>
      <c r="D388" s="11"/>
      <c r="E388" s="11"/>
      <c r="F388" s="11"/>
      <c r="G388" s="11"/>
      <c r="H388" s="11"/>
      <c r="AW388" s="512"/>
      <c r="AX388" s="523"/>
      <c r="AY388" s="505"/>
      <c r="AZ388" s="525"/>
      <c r="BA388" s="507"/>
      <c r="BB388" s="11"/>
      <c r="BC388" s="11"/>
    </row>
    <row r="389" spans="3:55" s="2" customFormat="1" x14ac:dyDescent="0.25">
      <c r="C389" s="11"/>
      <c r="D389" s="11"/>
      <c r="E389" s="11"/>
      <c r="F389" s="11"/>
      <c r="G389" s="11"/>
      <c r="H389" s="11"/>
      <c r="AW389" s="512"/>
      <c r="AX389" s="523"/>
      <c r="AY389" s="505"/>
      <c r="AZ389" s="525"/>
      <c r="BA389" s="507"/>
      <c r="BB389" s="11"/>
      <c r="BC389" s="11"/>
    </row>
    <row r="390" spans="3:55" s="2" customFormat="1" x14ac:dyDescent="0.25">
      <c r="C390" s="11"/>
      <c r="D390" s="11"/>
      <c r="E390" s="11"/>
      <c r="F390" s="11"/>
      <c r="G390" s="11"/>
      <c r="H390" s="11"/>
      <c r="AW390" s="512"/>
      <c r="AX390" s="523"/>
      <c r="AY390" s="505"/>
      <c r="AZ390" s="525"/>
      <c r="BA390" s="507"/>
      <c r="BB390" s="11"/>
      <c r="BC390" s="11"/>
    </row>
    <row r="391" spans="3:55" s="2" customFormat="1" x14ac:dyDescent="0.25">
      <c r="C391" s="11"/>
      <c r="D391" s="11"/>
      <c r="E391" s="11"/>
      <c r="F391" s="11"/>
      <c r="G391" s="11"/>
      <c r="H391" s="11"/>
      <c r="AW391" s="512"/>
      <c r="AX391" s="523"/>
      <c r="AY391" s="505"/>
      <c r="AZ391" s="525"/>
      <c r="BA391" s="507"/>
      <c r="BB391" s="11"/>
      <c r="BC391" s="11"/>
    </row>
    <row r="392" spans="3:55" s="2" customFormat="1" x14ac:dyDescent="0.25">
      <c r="C392" s="11"/>
      <c r="D392" s="11"/>
      <c r="E392" s="11"/>
      <c r="F392" s="11"/>
      <c r="G392" s="11"/>
      <c r="H392" s="11"/>
      <c r="AW392" s="512"/>
      <c r="AX392" s="523"/>
      <c r="AY392" s="505"/>
      <c r="AZ392" s="525"/>
      <c r="BA392" s="507"/>
      <c r="BB392" s="11"/>
      <c r="BC392" s="11"/>
    </row>
    <row r="393" spans="3:55" s="2" customFormat="1" x14ac:dyDescent="0.25">
      <c r="C393" s="11"/>
      <c r="D393" s="11"/>
      <c r="E393" s="11"/>
      <c r="F393" s="11"/>
      <c r="G393" s="11"/>
      <c r="H393" s="11"/>
      <c r="AW393" s="512"/>
      <c r="AX393" s="523"/>
      <c r="AY393" s="505"/>
      <c r="AZ393" s="525"/>
      <c r="BA393" s="507"/>
      <c r="BB393" s="11"/>
      <c r="BC393" s="11"/>
    </row>
    <row r="394" spans="3:55" s="2" customFormat="1" x14ac:dyDescent="0.25">
      <c r="C394" s="11"/>
      <c r="D394" s="11"/>
      <c r="E394" s="11"/>
      <c r="F394" s="11"/>
      <c r="G394" s="11"/>
      <c r="H394" s="11"/>
      <c r="AW394" s="512"/>
      <c r="AX394" s="523"/>
      <c r="AY394" s="505"/>
      <c r="AZ394" s="525"/>
      <c r="BA394" s="507"/>
      <c r="BB394" s="11"/>
      <c r="BC394" s="11"/>
    </row>
    <row r="395" spans="3:55" s="2" customFormat="1" x14ac:dyDescent="0.25">
      <c r="C395" s="11"/>
      <c r="D395" s="11"/>
      <c r="E395" s="11"/>
      <c r="F395" s="11"/>
      <c r="G395" s="11"/>
      <c r="H395" s="11"/>
      <c r="AW395" s="512"/>
      <c r="AX395" s="523"/>
      <c r="AY395" s="505"/>
      <c r="AZ395" s="525"/>
      <c r="BA395" s="507"/>
      <c r="BB395" s="11"/>
      <c r="BC395" s="11"/>
    </row>
    <row r="396" spans="3:55" s="2" customFormat="1" x14ac:dyDescent="0.25">
      <c r="C396" s="11"/>
      <c r="D396" s="11"/>
      <c r="E396" s="11"/>
      <c r="F396" s="11"/>
      <c r="G396" s="11"/>
      <c r="H396" s="11"/>
      <c r="AW396" s="512"/>
      <c r="AX396" s="523"/>
      <c r="AY396" s="505"/>
      <c r="AZ396" s="525"/>
      <c r="BA396" s="507"/>
      <c r="BB396" s="11"/>
      <c r="BC396" s="11"/>
    </row>
    <row r="397" spans="3:55" s="2" customFormat="1" x14ac:dyDescent="0.25">
      <c r="C397" s="11"/>
      <c r="D397" s="11"/>
      <c r="E397" s="11"/>
      <c r="F397" s="11"/>
      <c r="G397" s="11"/>
      <c r="H397" s="11"/>
      <c r="AW397" s="512"/>
      <c r="AX397" s="523"/>
      <c r="AY397" s="505"/>
      <c r="AZ397" s="525"/>
      <c r="BA397" s="507"/>
      <c r="BB397" s="11"/>
      <c r="BC397" s="11"/>
    </row>
    <row r="398" spans="3:55" s="2" customFormat="1" x14ac:dyDescent="0.25">
      <c r="C398" s="11"/>
      <c r="D398" s="11"/>
      <c r="E398" s="11"/>
      <c r="F398" s="11"/>
      <c r="G398" s="11"/>
      <c r="H398" s="11"/>
      <c r="AW398" s="512"/>
      <c r="AX398" s="523"/>
      <c r="AY398" s="505"/>
      <c r="AZ398" s="525"/>
      <c r="BA398" s="507"/>
      <c r="BB398" s="11"/>
      <c r="BC398" s="11"/>
    </row>
    <row r="399" spans="3:55" s="2" customFormat="1" x14ac:dyDescent="0.25">
      <c r="C399" s="11"/>
      <c r="D399" s="11"/>
      <c r="E399" s="11"/>
      <c r="F399" s="11"/>
      <c r="G399" s="11"/>
      <c r="H399" s="11"/>
      <c r="AW399" s="512"/>
      <c r="AX399" s="523"/>
      <c r="AY399" s="505"/>
      <c r="AZ399" s="525"/>
      <c r="BA399" s="507"/>
      <c r="BB399" s="11"/>
      <c r="BC399" s="11"/>
    </row>
    <row r="400" spans="3:55" s="2" customFormat="1" x14ac:dyDescent="0.25">
      <c r="C400" s="11"/>
      <c r="D400" s="11"/>
      <c r="E400" s="11"/>
      <c r="F400" s="11"/>
      <c r="G400" s="11"/>
      <c r="H400" s="11"/>
      <c r="AW400" s="512"/>
      <c r="AX400" s="523"/>
      <c r="AY400" s="505"/>
      <c r="AZ400" s="525"/>
      <c r="BA400" s="507"/>
      <c r="BB400" s="11"/>
      <c r="BC400" s="11"/>
    </row>
    <row r="401" spans="3:55" s="2" customFormat="1" x14ac:dyDescent="0.25">
      <c r="C401" s="11"/>
      <c r="D401" s="11"/>
      <c r="E401" s="11"/>
      <c r="F401" s="11"/>
      <c r="G401" s="11"/>
      <c r="H401" s="11"/>
      <c r="AW401" s="512"/>
      <c r="AX401" s="523"/>
      <c r="AY401" s="505"/>
      <c r="AZ401" s="525"/>
      <c r="BA401" s="507"/>
      <c r="BB401" s="11"/>
      <c r="BC401" s="11"/>
    </row>
    <row r="402" spans="3:55" s="2" customFormat="1" x14ac:dyDescent="0.25">
      <c r="C402" s="11"/>
      <c r="D402" s="11"/>
      <c r="E402" s="11"/>
      <c r="F402" s="11"/>
      <c r="G402" s="11"/>
      <c r="H402" s="11"/>
      <c r="AW402" s="512"/>
      <c r="AX402" s="523"/>
      <c r="AY402" s="505"/>
      <c r="AZ402" s="525"/>
      <c r="BA402" s="507"/>
      <c r="BB402" s="11"/>
      <c r="BC402" s="11"/>
    </row>
    <row r="403" spans="3:55" s="2" customFormat="1" x14ac:dyDescent="0.25">
      <c r="C403" s="11"/>
      <c r="D403" s="11"/>
      <c r="E403" s="11"/>
      <c r="F403" s="11"/>
      <c r="G403" s="11"/>
      <c r="H403" s="11"/>
      <c r="AW403" s="512"/>
      <c r="AX403" s="523"/>
      <c r="AY403" s="505"/>
      <c r="AZ403" s="525"/>
      <c r="BA403" s="507"/>
      <c r="BB403" s="11"/>
      <c r="BC403" s="11"/>
    </row>
    <row r="404" spans="3:55" s="2" customFormat="1" x14ac:dyDescent="0.25">
      <c r="C404" s="11"/>
      <c r="D404" s="11"/>
      <c r="E404" s="11"/>
      <c r="F404" s="11"/>
      <c r="G404" s="11"/>
      <c r="H404" s="11"/>
      <c r="AW404" s="512"/>
      <c r="AX404" s="523"/>
      <c r="AY404" s="505"/>
      <c r="AZ404" s="525"/>
      <c r="BA404" s="507"/>
      <c r="BB404" s="11"/>
      <c r="BC404" s="11"/>
    </row>
    <row r="405" spans="3:55" s="2" customFormat="1" x14ac:dyDescent="0.25">
      <c r="C405" s="11"/>
      <c r="D405" s="11"/>
      <c r="E405" s="11"/>
      <c r="F405" s="11"/>
      <c r="G405" s="11"/>
      <c r="H405" s="11"/>
      <c r="AW405" s="512"/>
      <c r="AX405" s="523"/>
      <c r="AY405" s="505"/>
      <c r="AZ405" s="525"/>
      <c r="BA405" s="507"/>
      <c r="BB405" s="11"/>
      <c r="BC405" s="11"/>
    </row>
    <row r="406" spans="3:55" s="2" customFormat="1" x14ac:dyDescent="0.25">
      <c r="C406" s="11"/>
      <c r="D406" s="11"/>
      <c r="E406" s="11"/>
      <c r="F406" s="11"/>
      <c r="G406" s="11"/>
      <c r="H406" s="11"/>
      <c r="AW406" s="512"/>
      <c r="AX406" s="523"/>
      <c r="AY406" s="505"/>
      <c r="AZ406" s="525"/>
      <c r="BA406" s="507"/>
      <c r="BB406" s="11"/>
      <c r="BC406" s="11"/>
    </row>
    <row r="407" spans="3:55" s="2" customFormat="1" x14ac:dyDescent="0.25">
      <c r="C407" s="11"/>
      <c r="D407" s="11"/>
      <c r="E407" s="11"/>
      <c r="F407" s="11"/>
      <c r="G407" s="11"/>
      <c r="H407" s="11"/>
      <c r="AW407" s="512"/>
      <c r="AX407" s="523"/>
      <c r="AY407" s="505"/>
      <c r="AZ407" s="525"/>
      <c r="BA407" s="507"/>
      <c r="BB407" s="11"/>
      <c r="BC407" s="11"/>
    </row>
    <row r="408" spans="3:55" s="2" customFormat="1" x14ac:dyDescent="0.25">
      <c r="C408" s="11"/>
      <c r="D408" s="11"/>
      <c r="E408" s="11"/>
      <c r="F408" s="11"/>
      <c r="G408" s="11"/>
      <c r="H408" s="11"/>
      <c r="AW408" s="512"/>
      <c r="AX408" s="523"/>
      <c r="AY408" s="505"/>
      <c r="AZ408" s="525"/>
      <c r="BA408" s="507"/>
      <c r="BB408" s="11"/>
      <c r="BC408" s="11"/>
    </row>
    <row r="409" spans="3:55" s="2" customFormat="1" x14ac:dyDescent="0.25">
      <c r="C409" s="11"/>
      <c r="D409" s="11"/>
      <c r="E409" s="11"/>
      <c r="F409" s="11"/>
      <c r="G409" s="11"/>
      <c r="H409" s="11"/>
      <c r="AW409" s="512"/>
      <c r="AX409" s="523"/>
      <c r="AY409" s="505"/>
      <c r="AZ409" s="525"/>
      <c r="BA409" s="507"/>
      <c r="BB409" s="11"/>
      <c r="BC409" s="11"/>
    </row>
    <row r="410" spans="3:55" s="2" customFormat="1" x14ac:dyDescent="0.25">
      <c r="C410" s="11"/>
      <c r="D410" s="11"/>
      <c r="E410" s="11"/>
      <c r="F410" s="11"/>
      <c r="G410" s="11"/>
      <c r="H410" s="11"/>
      <c r="AW410" s="512"/>
      <c r="AX410" s="523"/>
      <c r="AY410" s="505"/>
      <c r="AZ410" s="525"/>
      <c r="BA410" s="507"/>
      <c r="BB410" s="11"/>
      <c r="BC410" s="11"/>
    </row>
    <row r="411" spans="3:55" s="2" customFormat="1" x14ac:dyDescent="0.25">
      <c r="C411" s="11"/>
      <c r="D411" s="11"/>
      <c r="E411" s="11"/>
      <c r="F411" s="11"/>
      <c r="G411" s="11"/>
      <c r="H411" s="11"/>
      <c r="AW411" s="512"/>
      <c r="AX411" s="523"/>
      <c r="AY411" s="505"/>
      <c r="AZ411" s="525"/>
      <c r="BA411" s="507"/>
      <c r="BB411" s="11"/>
      <c r="BC411" s="11"/>
    </row>
    <row r="412" spans="3:55" s="2" customFormat="1" x14ac:dyDescent="0.25">
      <c r="C412" s="11"/>
      <c r="D412" s="11"/>
      <c r="E412" s="11"/>
      <c r="F412" s="11"/>
      <c r="G412" s="11"/>
      <c r="H412" s="11"/>
      <c r="AW412" s="512"/>
      <c r="AX412" s="523"/>
      <c r="AY412" s="505"/>
      <c r="AZ412" s="525"/>
      <c r="BA412" s="507"/>
      <c r="BB412" s="11"/>
      <c r="BC412" s="11"/>
    </row>
    <row r="413" spans="3:55" s="2" customFormat="1" x14ac:dyDescent="0.25">
      <c r="C413" s="11"/>
      <c r="D413" s="11"/>
      <c r="E413" s="11"/>
      <c r="F413" s="11"/>
      <c r="G413" s="11"/>
      <c r="H413" s="11"/>
      <c r="AW413" s="512"/>
      <c r="AX413" s="523"/>
      <c r="AY413" s="505"/>
      <c r="AZ413" s="525"/>
      <c r="BA413" s="507"/>
      <c r="BB413" s="11"/>
      <c r="BC413" s="11"/>
    </row>
    <row r="414" spans="3:55" s="2" customFormat="1" x14ac:dyDescent="0.25">
      <c r="C414" s="11"/>
      <c r="D414" s="11"/>
      <c r="E414" s="11"/>
      <c r="F414" s="11"/>
      <c r="G414" s="11"/>
      <c r="H414" s="11"/>
      <c r="AW414" s="512"/>
      <c r="AX414" s="523"/>
      <c r="AY414" s="505"/>
      <c r="AZ414" s="525"/>
      <c r="BA414" s="507"/>
      <c r="BB414" s="11"/>
      <c r="BC414" s="11"/>
    </row>
    <row r="415" spans="3:55" s="2" customFormat="1" x14ac:dyDescent="0.25">
      <c r="C415" s="11"/>
      <c r="D415" s="11"/>
      <c r="E415" s="11"/>
      <c r="F415" s="11"/>
      <c r="G415" s="11"/>
      <c r="H415" s="11"/>
      <c r="AW415" s="512"/>
      <c r="AX415" s="523"/>
      <c r="AY415" s="505"/>
      <c r="AZ415" s="525"/>
      <c r="BA415" s="507"/>
      <c r="BB415" s="11"/>
      <c r="BC415" s="11"/>
    </row>
    <row r="416" spans="3:55" s="2" customFormat="1" x14ac:dyDescent="0.25">
      <c r="C416" s="11"/>
      <c r="D416" s="11"/>
      <c r="E416" s="11"/>
      <c r="F416" s="11"/>
      <c r="G416" s="11"/>
      <c r="H416" s="11"/>
      <c r="AW416" s="512"/>
      <c r="AX416" s="523"/>
      <c r="AY416" s="505"/>
      <c r="AZ416" s="525"/>
      <c r="BA416" s="507"/>
      <c r="BB416" s="11"/>
      <c r="BC416" s="11"/>
    </row>
    <row r="417" spans="3:55" s="2" customFormat="1" x14ac:dyDescent="0.25">
      <c r="C417" s="11"/>
      <c r="D417" s="11"/>
      <c r="E417" s="11"/>
      <c r="F417" s="11"/>
      <c r="G417" s="11"/>
      <c r="H417" s="11"/>
      <c r="AW417" s="512"/>
      <c r="AX417" s="523"/>
      <c r="AY417" s="505"/>
      <c r="AZ417" s="525"/>
      <c r="BA417" s="507"/>
      <c r="BB417" s="11"/>
      <c r="BC417" s="11"/>
    </row>
    <row r="418" spans="3:55" s="2" customFormat="1" x14ac:dyDescent="0.25">
      <c r="C418" s="11"/>
      <c r="D418" s="11"/>
      <c r="E418" s="11"/>
      <c r="F418" s="11"/>
      <c r="G418" s="11"/>
      <c r="H418" s="11"/>
      <c r="AW418" s="512"/>
      <c r="AX418" s="523"/>
      <c r="AY418" s="505"/>
      <c r="AZ418" s="525"/>
      <c r="BA418" s="507"/>
      <c r="BB418" s="11"/>
      <c r="BC418" s="11"/>
    </row>
    <row r="419" spans="3:55" s="2" customFormat="1" x14ac:dyDescent="0.25">
      <c r="C419" s="11"/>
      <c r="D419" s="11"/>
      <c r="E419" s="11"/>
      <c r="F419" s="11"/>
      <c r="G419" s="11"/>
      <c r="H419" s="11"/>
      <c r="AW419" s="512"/>
      <c r="AX419" s="523"/>
      <c r="AY419" s="505"/>
      <c r="AZ419" s="525"/>
      <c r="BA419" s="507"/>
      <c r="BB419" s="11"/>
      <c r="BC419" s="11"/>
    </row>
    <row r="420" spans="3:55" s="2" customFormat="1" x14ac:dyDescent="0.25">
      <c r="C420" s="11"/>
      <c r="D420" s="11"/>
      <c r="E420" s="11"/>
      <c r="F420" s="11"/>
      <c r="G420" s="11"/>
      <c r="H420" s="11"/>
      <c r="AW420" s="512"/>
      <c r="AX420" s="523"/>
      <c r="AY420" s="505"/>
      <c r="AZ420" s="525"/>
      <c r="BA420" s="507"/>
      <c r="BB420" s="11"/>
      <c r="BC420" s="11"/>
    </row>
    <row r="421" spans="3:55" s="2" customFormat="1" x14ac:dyDescent="0.25">
      <c r="C421" s="11"/>
      <c r="D421" s="11"/>
      <c r="E421" s="11"/>
      <c r="F421" s="11"/>
      <c r="G421" s="11"/>
      <c r="H421" s="11"/>
      <c r="AW421" s="512"/>
      <c r="AX421" s="523"/>
      <c r="AY421" s="505"/>
      <c r="AZ421" s="525"/>
      <c r="BA421" s="507"/>
      <c r="BB421" s="11"/>
      <c r="BC421" s="11"/>
    </row>
    <row r="422" spans="3:55" s="2" customFormat="1" x14ac:dyDescent="0.25">
      <c r="C422" s="11"/>
      <c r="D422" s="11"/>
      <c r="E422" s="11"/>
      <c r="F422" s="11"/>
      <c r="G422" s="11"/>
      <c r="H422" s="11"/>
      <c r="AW422" s="512"/>
      <c r="AX422" s="523"/>
      <c r="AY422" s="505"/>
      <c r="AZ422" s="525"/>
      <c r="BA422" s="507"/>
      <c r="BB422" s="11"/>
      <c r="BC422" s="11"/>
    </row>
    <row r="423" spans="3:55" s="2" customFormat="1" x14ac:dyDescent="0.25">
      <c r="C423" s="11"/>
      <c r="D423" s="11"/>
      <c r="E423" s="11"/>
      <c r="F423" s="11"/>
      <c r="G423" s="11"/>
      <c r="H423" s="11"/>
      <c r="AW423" s="512"/>
      <c r="AX423" s="523"/>
      <c r="AY423" s="505"/>
      <c r="AZ423" s="525"/>
      <c r="BA423" s="507"/>
      <c r="BB423" s="11"/>
      <c r="BC423" s="11"/>
    </row>
    <row r="424" spans="3:55" s="2" customFormat="1" x14ac:dyDescent="0.25">
      <c r="C424" s="11"/>
      <c r="D424" s="11"/>
      <c r="E424" s="11"/>
      <c r="F424" s="11"/>
      <c r="G424" s="11"/>
      <c r="H424" s="11"/>
      <c r="AW424" s="512"/>
      <c r="AX424" s="523"/>
      <c r="AY424" s="505"/>
      <c r="AZ424" s="525"/>
      <c r="BA424" s="507"/>
      <c r="BB424" s="11"/>
      <c r="BC424" s="11"/>
    </row>
    <row r="425" spans="3:55" s="2" customFormat="1" x14ac:dyDescent="0.25">
      <c r="C425" s="11"/>
      <c r="D425" s="11"/>
      <c r="E425" s="11"/>
      <c r="F425" s="11"/>
      <c r="G425" s="11"/>
      <c r="H425" s="11"/>
      <c r="AW425" s="512"/>
      <c r="AX425" s="523"/>
      <c r="AY425" s="505"/>
      <c r="AZ425" s="525"/>
      <c r="BA425" s="507"/>
      <c r="BB425" s="11"/>
      <c r="BC425" s="11"/>
    </row>
    <row r="426" spans="3:55" s="2" customFormat="1" x14ac:dyDescent="0.25">
      <c r="C426" s="11"/>
      <c r="D426" s="11"/>
      <c r="E426" s="11"/>
      <c r="F426" s="11"/>
      <c r="G426" s="11"/>
      <c r="H426" s="11"/>
      <c r="AW426" s="512"/>
      <c r="AX426" s="523"/>
      <c r="AY426" s="505"/>
      <c r="AZ426" s="525"/>
      <c r="BA426" s="507"/>
      <c r="BB426" s="11"/>
      <c r="BC426" s="11"/>
    </row>
    <row r="427" spans="3:55" s="2" customFormat="1" x14ac:dyDescent="0.25">
      <c r="C427" s="11"/>
      <c r="D427" s="11"/>
      <c r="E427" s="11"/>
      <c r="F427" s="11"/>
      <c r="G427" s="11"/>
      <c r="H427" s="11"/>
      <c r="AW427" s="512"/>
      <c r="AX427" s="523"/>
      <c r="AY427" s="505"/>
      <c r="AZ427" s="525"/>
      <c r="BA427" s="507"/>
      <c r="BB427" s="11"/>
      <c r="BC427" s="11"/>
    </row>
    <row r="428" spans="3:55" s="2" customFormat="1" x14ac:dyDescent="0.25">
      <c r="C428" s="11"/>
      <c r="D428" s="11"/>
      <c r="E428" s="11"/>
      <c r="F428" s="11"/>
      <c r="G428" s="11"/>
      <c r="H428" s="11"/>
      <c r="AW428" s="512"/>
      <c r="AX428" s="523"/>
      <c r="AY428" s="505"/>
      <c r="AZ428" s="525"/>
      <c r="BA428" s="507"/>
      <c r="BB428" s="11"/>
      <c r="BC428" s="11"/>
    </row>
    <row r="429" spans="3:55" s="2" customFormat="1" x14ac:dyDescent="0.25">
      <c r="C429" s="11"/>
      <c r="D429" s="11"/>
      <c r="E429" s="11"/>
      <c r="F429" s="11"/>
      <c r="G429" s="11"/>
      <c r="H429" s="11"/>
      <c r="AW429" s="512"/>
      <c r="AX429" s="523"/>
      <c r="AY429" s="505"/>
      <c r="AZ429" s="525"/>
      <c r="BA429" s="507"/>
      <c r="BB429" s="11"/>
      <c r="BC429" s="11"/>
    </row>
    <row r="430" spans="3:55" s="2" customFormat="1" x14ac:dyDescent="0.25">
      <c r="C430" s="11"/>
      <c r="D430" s="11"/>
      <c r="E430" s="11"/>
      <c r="F430" s="11"/>
      <c r="G430" s="11"/>
      <c r="H430" s="11"/>
      <c r="AW430" s="512"/>
      <c r="AX430" s="523"/>
      <c r="AY430" s="505"/>
      <c r="AZ430" s="525"/>
      <c r="BA430" s="507"/>
      <c r="BB430" s="11"/>
      <c r="BC430" s="11"/>
    </row>
    <row r="431" spans="3:55" s="2" customFormat="1" x14ac:dyDescent="0.25">
      <c r="C431" s="11"/>
      <c r="D431" s="11"/>
      <c r="E431" s="11"/>
      <c r="F431" s="11"/>
      <c r="G431" s="11"/>
      <c r="H431" s="11"/>
      <c r="AW431" s="512"/>
      <c r="AX431" s="523"/>
      <c r="AY431" s="505"/>
      <c r="AZ431" s="525"/>
      <c r="BA431" s="507"/>
      <c r="BB431" s="11"/>
      <c r="BC431" s="11"/>
    </row>
    <row r="432" spans="3:55" s="2" customFormat="1" x14ac:dyDescent="0.25">
      <c r="C432" s="11"/>
      <c r="D432" s="11"/>
      <c r="E432" s="11"/>
      <c r="F432" s="11"/>
      <c r="G432" s="11"/>
      <c r="H432" s="11"/>
      <c r="AW432" s="512"/>
      <c r="AX432" s="523"/>
      <c r="AY432" s="505"/>
      <c r="AZ432" s="525"/>
      <c r="BA432" s="507"/>
      <c r="BB432" s="11"/>
      <c r="BC432" s="11"/>
    </row>
    <row r="433" spans="3:55" s="2" customFormat="1" x14ac:dyDescent="0.25">
      <c r="C433" s="11"/>
      <c r="D433" s="11"/>
      <c r="E433" s="11"/>
      <c r="F433" s="11"/>
      <c r="G433" s="11"/>
      <c r="H433" s="11"/>
      <c r="AW433" s="512"/>
      <c r="AX433" s="523"/>
      <c r="AY433" s="505"/>
      <c r="AZ433" s="525"/>
      <c r="BA433" s="507"/>
      <c r="BB433" s="11"/>
      <c r="BC433" s="11"/>
    </row>
    <row r="434" spans="3:55" s="2" customFormat="1" x14ac:dyDescent="0.25">
      <c r="C434" s="11"/>
      <c r="D434" s="11"/>
      <c r="E434" s="11"/>
      <c r="F434" s="11"/>
      <c r="G434" s="11"/>
      <c r="H434" s="11"/>
      <c r="AW434" s="512"/>
      <c r="AX434" s="523"/>
      <c r="AY434" s="505"/>
      <c r="AZ434" s="525"/>
      <c r="BA434" s="507"/>
      <c r="BB434" s="11"/>
      <c r="BC434" s="11"/>
    </row>
    <row r="435" spans="3:55" s="2" customFormat="1" x14ac:dyDescent="0.25">
      <c r="C435" s="11"/>
      <c r="D435" s="11"/>
      <c r="E435" s="11"/>
      <c r="F435" s="11"/>
      <c r="G435" s="11"/>
      <c r="H435" s="11"/>
      <c r="AW435" s="512"/>
      <c r="AX435" s="523"/>
      <c r="AY435" s="505"/>
      <c r="AZ435" s="525"/>
      <c r="BA435" s="507"/>
      <c r="BB435" s="11"/>
      <c r="BC435" s="11"/>
    </row>
    <row r="436" spans="3:55" s="2" customFormat="1" x14ac:dyDescent="0.25">
      <c r="C436" s="11"/>
      <c r="D436" s="11"/>
      <c r="E436" s="11"/>
      <c r="F436" s="11"/>
      <c r="G436" s="11"/>
      <c r="H436" s="11"/>
      <c r="AW436" s="512"/>
      <c r="AX436" s="523"/>
      <c r="AY436" s="505"/>
      <c r="AZ436" s="525"/>
      <c r="BA436" s="507"/>
      <c r="BB436" s="11"/>
      <c r="BC436" s="11"/>
    </row>
    <row r="437" spans="3:55" s="2" customFormat="1" x14ac:dyDescent="0.25">
      <c r="C437" s="11"/>
      <c r="D437" s="11"/>
      <c r="E437" s="11"/>
      <c r="F437" s="11"/>
      <c r="G437" s="11"/>
      <c r="H437" s="11"/>
      <c r="AW437" s="512"/>
      <c r="AX437" s="523"/>
      <c r="AY437" s="505"/>
      <c r="AZ437" s="525"/>
      <c r="BA437" s="507"/>
      <c r="BB437" s="11"/>
      <c r="BC437" s="11"/>
    </row>
    <row r="438" spans="3:55" s="2" customFormat="1" x14ac:dyDescent="0.25">
      <c r="C438" s="11"/>
      <c r="D438" s="11"/>
      <c r="E438" s="11"/>
      <c r="F438" s="11"/>
      <c r="G438" s="11"/>
      <c r="H438" s="11"/>
      <c r="AW438" s="512"/>
      <c r="AX438" s="523"/>
      <c r="AY438" s="505"/>
      <c r="AZ438" s="525"/>
      <c r="BA438" s="507"/>
      <c r="BB438" s="11"/>
      <c r="BC438" s="11"/>
    </row>
    <row r="439" spans="3:55" s="2" customFormat="1" x14ac:dyDescent="0.25">
      <c r="C439" s="11"/>
      <c r="D439" s="11"/>
      <c r="E439" s="11"/>
      <c r="F439" s="11"/>
      <c r="G439" s="11"/>
      <c r="H439" s="11"/>
      <c r="AW439" s="512"/>
      <c r="AX439" s="523"/>
      <c r="AY439" s="505"/>
      <c r="AZ439" s="525"/>
      <c r="BA439" s="507"/>
      <c r="BB439" s="11"/>
      <c r="BC439" s="11"/>
    </row>
    <row r="440" spans="3:55" s="2" customFormat="1" x14ac:dyDescent="0.25">
      <c r="C440" s="11"/>
      <c r="D440" s="11"/>
      <c r="E440" s="11"/>
      <c r="F440" s="11"/>
      <c r="G440" s="11"/>
      <c r="H440" s="11"/>
      <c r="AW440" s="512"/>
      <c r="AX440" s="523"/>
      <c r="AY440" s="505"/>
      <c r="AZ440" s="525"/>
      <c r="BA440" s="507"/>
      <c r="BB440" s="11"/>
      <c r="BC440" s="11"/>
    </row>
    <row r="441" spans="3:55" s="2" customFormat="1" x14ac:dyDescent="0.25">
      <c r="C441" s="11"/>
      <c r="D441" s="11"/>
      <c r="E441" s="11"/>
      <c r="F441" s="11"/>
      <c r="G441" s="11"/>
      <c r="H441" s="11"/>
      <c r="AW441" s="512"/>
      <c r="AX441" s="523"/>
      <c r="AY441" s="505"/>
      <c r="AZ441" s="525"/>
      <c r="BA441" s="507"/>
      <c r="BB441" s="11"/>
      <c r="BC441" s="11"/>
    </row>
    <row r="442" spans="3:55" s="2" customFormat="1" x14ac:dyDescent="0.25">
      <c r="C442" s="11"/>
      <c r="D442" s="11"/>
      <c r="E442" s="11"/>
      <c r="F442" s="11"/>
      <c r="G442" s="11"/>
      <c r="H442" s="11"/>
      <c r="AW442" s="512"/>
      <c r="AX442" s="523"/>
      <c r="AY442" s="505"/>
      <c r="AZ442" s="525"/>
      <c r="BA442" s="507"/>
      <c r="BB442" s="11"/>
      <c r="BC442" s="11"/>
    </row>
    <row r="443" spans="3:55" s="2" customFormat="1" x14ac:dyDescent="0.25">
      <c r="C443" s="11"/>
      <c r="D443" s="11"/>
      <c r="E443" s="11"/>
      <c r="F443" s="11"/>
      <c r="G443" s="11"/>
      <c r="H443" s="11"/>
      <c r="AW443" s="512"/>
      <c r="AX443" s="523"/>
      <c r="AY443" s="505"/>
      <c r="AZ443" s="525"/>
      <c r="BA443" s="507"/>
      <c r="BB443" s="11"/>
      <c r="BC443" s="11"/>
    </row>
    <row r="444" spans="3:55" s="2" customFormat="1" x14ac:dyDescent="0.25">
      <c r="C444" s="11"/>
      <c r="D444" s="11"/>
      <c r="E444" s="11"/>
      <c r="F444" s="11"/>
      <c r="G444" s="11"/>
      <c r="H444" s="11"/>
      <c r="AW444" s="512"/>
      <c r="AX444" s="523"/>
      <c r="AY444" s="505"/>
      <c r="AZ444" s="525"/>
      <c r="BA444" s="507"/>
      <c r="BB444" s="11"/>
      <c r="BC444" s="11"/>
    </row>
    <row r="445" spans="3:55" s="2" customFormat="1" x14ac:dyDescent="0.25">
      <c r="C445" s="11"/>
      <c r="D445" s="11"/>
      <c r="E445" s="11"/>
      <c r="F445" s="11"/>
      <c r="G445" s="11"/>
      <c r="H445" s="11"/>
      <c r="AW445" s="512"/>
      <c r="AX445" s="523"/>
      <c r="AY445" s="505"/>
      <c r="AZ445" s="525"/>
      <c r="BA445" s="507"/>
      <c r="BB445" s="11"/>
      <c r="BC445" s="11"/>
    </row>
    <row r="446" spans="3:55" s="2" customFormat="1" x14ac:dyDescent="0.25">
      <c r="C446" s="11"/>
      <c r="D446" s="11"/>
      <c r="E446" s="11"/>
      <c r="F446" s="11"/>
      <c r="G446" s="11"/>
      <c r="H446" s="11"/>
      <c r="AW446" s="512"/>
      <c r="AX446" s="523"/>
      <c r="AY446" s="505"/>
      <c r="AZ446" s="525"/>
      <c r="BA446" s="507"/>
      <c r="BB446" s="11"/>
      <c r="BC446" s="11"/>
    </row>
    <row r="447" spans="3:55" s="2" customFormat="1" x14ac:dyDescent="0.25">
      <c r="C447" s="11"/>
      <c r="D447" s="11"/>
      <c r="E447" s="11"/>
      <c r="F447" s="11"/>
      <c r="G447" s="11"/>
      <c r="H447" s="11"/>
      <c r="AW447" s="512"/>
      <c r="AX447" s="523"/>
      <c r="AY447" s="505"/>
      <c r="AZ447" s="525"/>
      <c r="BA447" s="507"/>
      <c r="BB447" s="11"/>
      <c r="BC447" s="11"/>
    </row>
    <row r="448" spans="3:55" s="2" customFormat="1" x14ac:dyDescent="0.25">
      <c r="C448" s="11"/>
      <c r="D448" s="11"/>
      <c r="E448" s="11"/>
      <c r="F448" s="11"/>
      <c r="G448" s="11"/>
      <c r="H448" s="11"/>
      <c r="AW448" s="512"/>
      <c r="AX448" s="523"/>
      <c r="AY448" s="505"/>
      <c r="AZ448" s="525"/>
      <c r="BA448" s="507"/>
      <c r="BB448" s="11"/>
      <c r="BC448" s="11"/>
    </row>
    <row r="449" spans="3:55" s="2" customFormat="1" x14ac:dyDescent="0.25">
      <c r="C449" s="11"/>
      <c r="D449" s="11"/>
      <c r="E449" s="11"/>
      <c r="F449" s="11"/>
      <c r="G449" s="11"/>
      <c r="H449" s="11"/>
      <c r="AW449" s="512"/>
      <c r="AX449" s="523"/>
      <c r="AY449" s="505"/>
      <c r="AZ449" s="525"/>
      <c r="BA449" s="507"/>
      <c r="BB449" s="11"/>
      <c r="BC449" s="11"/>
    </row>
    <row r="450" spans="3:55" s="2" customFormat="1" x14ac:dyDescent="0.25">
      <c r="C450" s="11"/>
      <c r="D450" s="11"/>
      <c r="E450" s="11"/>
      <c r="F450" s="11"/>
      <c r="G450" s="11"/>
      <c r="H450" s="11"/>
      <c r="AW450" s="512"/>
      <c r="AX450" s="523"/>
      <c r="AY450" s="505"/>
      <c r="AZ450" s="525"/>
      <c r="BA450" s="507"/>
      <c r="BB450" s="11"/>
      <c r="BC450" s="11"/>
    </row>
    <row r="451" spans="3:55" s="2" customFormat="1" x14ac:dyDescent="0.25">
      <c r="C451" s="11"/>
      <c r="D451" s="11"/>
      <c r="E451" s="11"/>
      <c r="F451" s="11"/>
      <c r="G451" s="11"/>
      <c r="H451" s="11"/>
      <c r="AW451" s="512"/>
      <c r="AX451" s="523"/>
      <c r="AY451" s="505"/>
      <c r="AZ451" s="525"/>
      <c r="BA451" s="507"/>
      <c r="BB451" s="11"/>
      <c r="BC451" s="11"/>
    </row>
    <row r="452" spans="3:55" s="2" customFormat="1" x14ac:dyDescent="0.25">
      <c r="C452" s="11"/>
      <c r="D452" s="11"/>
      <c r="E452" s="11"/>
      <c r="F452" s="11"/>
      <c r="G452" s="11"/>
      <c r="H452" s="11"/>
      <c r="AW452" s="512"/>
      <c r="AX452" s="523"/>
      <c r="AY452" s="505"/>
      <c r="AZ452" s="525"/>
      <c r="BA452" s="507"/>
      <c r="BB452" s="11"/>
      <c r="BC452" s="11"/>
    </row>
    <row r="453" spans="3:55" s="2" customFormat="1" x14ac:dyDescent="0.25">
      <c r="C453" s="11"/>
      <c r="D453" s="11"/>
      <c r="E453" s="11"/>
      <c r="F453" s="11"/>
      <c r="G453" s="11"/>
      <c r="H453" s="11"/>
      <c r="AW453" s="512"/>
      <c r="AX453" s="523"/>
      <c r="AY453" s="505"/>
      <c r="AZ453" s="525"/>
      <c r="BA453" s="507"/>
      <c r="BB453" s="11"/>
      <c r="BC453" s="11"/>
    </row>
    <row r="454" spans="3:55" s="2" customFormat="1" x14ac:dyDescent="0.25">
      <c r="C454" s="11"/>
      <c r="D454" s="11"/>
      <c r="E454" s="11"/>
      <c r="F454" s="11"/>
      <c r="G454" s="11"/>
      <c r="H454" s="11"/>
      <c r="AW454" s="512"/>
      <c r="AX454" s="523"/>
      <c r="AY454" s="505"/>
      <c r="AZ454" s="525"/>
      <c r="BA454" s="507"/>
      <c r="BB454" s="11"/>
      <c r="BC454" s="11"/>
    </row>
    <row r="455" spans="3:55" s="2" customFormat="1" x14ac:dyDescent="0.25">
      <c r="C455" s="11"/>
      <c r="D455" s="11"/>
      <c r="E455" s="11"/>
      <c r="F455" s="11"/>
      <c r="G455" s="11"/>
      <c r="H455" s="11"/>
      <c r="AW455" s="512"/>
      <c r="AX455" s="523"/>
      <c r="AY455" s="505"/>
      <c r="AZ455" s="525"/>
      <c r="BA455" s="507"/>
      <c r="BB455" s="11"/>
      <c r="BC455" s="11"/>
    </row>
    <row r="456" spans="3:55" s="2" customFormat="1" x14ac:dyDescent="0.25">
      <c r="C456" s="11"/>
      <c r="D456" s="11"/>
      <c r="E456" s="11"/>
      <c r="F456" s="11"/>
      <c r="G456" s="11"/>
      <c r="H456" s="11"/>
      <c r="AW456" s="512"/>
      <c r="AX456" s="523"/>
      <c r="AY456" s="505"/>
      <c r="AZ456" s="525"/>
      <c r="BA456" s="507"/>
      <c r="BB456" s="11"/>
      <c r="BC456" s="11"/>
    </row>
    <row r="457" spans="3:55" s="2" customFormat="1" x14ac:dyDescent="0.25">
      <c r="C457" s="11"/>
      <c r="D457" s="11"/>
      <c r="E457" s="11"/>
      <c r="F457" s="11"/>
      <c r="G457" s="11"/>
      <c r="H457" s="11"/>
      <c r="AW457" s="512"/>
      <c r="AX457" s="523"/>
      <c r="AY457" s="505"/>
      <c r="AZ457" s="525"/>
      <c r="BA457" s="507"/>
      <c r="BB457" s="11"/>
      <c r="BC457" s="11"/>
    </row>
    <row r="458" spans="3:55" s="2" customFormat="1" x14ac:dyDescent="0.25">
      <c r="C458" s="11"/>
      <c r="D458" s="11"/>
      <c r="E458" s="11"/>
      <c r="F458" s="11"/>
      <c r="G458" s="11"/>
      <c r="H458" s="11"/>
      <c r="AW458" s="512"/>
      <c r="AX458" s="523"/>
      <c r="AY458" s="505"/>
      <c r="AZ458" s="525"/>
      <c r="BA458" s="507"/>
      <c r="BB458" s="11"/>
      <c r="BC458" s="11"/>
    </row>
    <row r="459" spans="3:55" s="2" customFormat="1" x14ac:dyDescent="0.25">
      <c r="C459" s="11"/>
      <c r="D459" s="11"/>
      <c r="E459" s="11"/>
      <c r="F459" s="11"/>
      <c r="G459" s="11"/>
      <c r="H459" s="11"/>
      <c r="AW459" s="512"/>
      <c r="AX459" s="523"/>
      <c r="AY459" s="505"/>
      <c r="AZ459" s="525"/>
      <c r="BA459" s="507"/>
      <c r="BB459" s="11"/>
      <c r="BC459" s="11"/>
    </row>
    <row r="460" spans="3:55" s="2" customFormat="1" x14ac:dyDescent="0.25">
      <c r="C460" s="11"/>
      <c r="D460" s="11"/>
      <c r="E460" s="11"/>
      <c r="F460" s="11"/>
      <c r="G460" s="11"/>
      <c r="H460" s="11"/>
      <c r="AW460" s="512"/>
      <c r="AX460" s="523"/>
      <c r="AY460" s="505"/>
      <c r="AZ460" s="525"/>
      <c r="BA460" s="507"/>
      <c r="BB460" s="11"/>
      <c r="BC460" s="11"/>
    </row>
    <row r="461" spans="3:55" s="2" customFormat="1" x14ac:dyDescent="0.25">
      <c r="C461" s="11"/>
      <c r="D461" s="11"/>
      <c r="E461" s="11"/>
      <c r="F461" s="11"/>
      <c r="G461" s="11"/>
      <c r="H461" s="11"/>
      <c r="AW461" s="512"/>
      <c r="AX461" s="523"/>
      <c r="AY461" s="505"/>
      <c r="AZ461" s="525"/>
      <c r="BA461" s="507"/>
      <c r="BB461" s="11"/>
      <c r="BC461" s="11"/>
    </row>
    <row r="462" spans="3:55" s="2" customFormat="1" x14ac:dyDescent="0.25">
      <c r="C462" s="11"/>
      <c r="D462" s="11"/>
      <c r="E462" s="11"/>
      <c r="F462" s="11"/>
      <c r="G462" s="11"/>
      <c r="H462" s="11"/>
      <c r="AW462" s="512"/>
      <c r="AX462" s="523"/>
      <c r="AY462" s="505"/>
      <c r="AZ462" s="525"/>
      <c r="BA462" s="507"/>
      <c r="BB462" s="11"/>
      <c r="BC462" s="11"/>
    </row>
    <row r="463" spans="3:55" s="2" customFormat="1" x14ac:dyDescent="0.25">
      <c r="C463" s="11"/>
      <c r="D463" s="11"/>
      <c r="E463" s="11"/>
      <c r="F463" s="11"/>
      <c r="G463" s="11"/>
      <c r="H463" s="11"/>
      <c r="AW463" s="512"/>
      <c r="AX463" s="523"/>
      <c r="AY463" s="505"/>
      <c r="AZ463" s="525"/>
      <c r="BA463" s="507"/>
      <c r="BB463" s="11"/>
      <c r="BC463" s="11"/>
    </row>
    <row r="464" spans="3:55" s="2" customFormat="1" x14ac:dyDescent="0.25">
      <c r="C464" s="11"/>
      <c r="D464" s="11"/>
      <c r="E464" s="11"/>
      <c r="F464" s="11"/>
      <c r="G464" s="11"/>
      <c r="H464" s="11"/>
      <c r="AW464" s="512"/>
      <c r="AX464" s="523"/>
      <c r="AY464" s="505"/>
      <c r="AZ464" s="525"/>
      <c r="BA464" s="507"/>
      <c r="BB464" s="11"/>
      <c r="BC464" s="11"/>
    </row>
    <row r="465" spans="3:55" s="2" customFormat="1" x14ac:dyDescent="0.25">
      <c r="C465" s="11"/>
      <c r="D465" s="11"/>
      <c r="E465" s="11"/>
      <c r="F465" s="11"/>
      <c r="G465" s="11"/>
      <c r="H465" s="11"/>
      <c r="AW465" s="512"/>
      <c r="AX465" s="523"/>
      <c r="AY465" s="505"/>
      <c r="AZ465" s="525"/>
      <c r="BA465" s="507"/>
      <c r="BB465" s="11"/>
      <c r="BC465" s="11"/>
    </row>
    <row r="466" spans="3:55" s="2" customFormat="1" x14ac:dyDescent="0.25">
      <c r="C466" s="11"/>
      <c r="D466" s="11"/>
      <c r="E466" s="11"/>
      <c r="F466" s="11"/>
      <c r="G466" s="11"/>
      <c r="H466" s="11"/>
      <c r="AW466" s="512"/>
      <c r="AX466" s="523"/>
      <c r="AY466" s="505"/>
      <c r="AZ466" s="525"/>
      <c r="BA466" s="507"/>
      <c r="BB466" s="11"/>
      <c r="BC466" s="11"/>
    </row>
    <row r="467" spans="3:55" s="2" customFormat="1" x14ac:dyDescent="0.25">
      <c r="C467" s="11"/>
      <c r="D467" s="11"/>
      <c r="E467" s="11"/>
      <c r="F467" s="11"/>
      <c r="G467" s="11"/>
      <c r="H467" s="11"/>
      <c r="AW467" s="512"/>
      <c r="AX467" s="523"/>
      <c r="AY467" s="505"/>
      <c r="AZ467" s="525"/>
      <c r="BA467" s="507"/>
      <c r="BB467" s="11"/>
      <c r="BC467" s="11"/>
    </row>
    <row r="468" spans="3:55" s="2" customFormat="1" x14ac:dyDescent="0.25">
      <c r="C468" s="11"/>
      <c r="D468" s="11"/>
      <c r="E468" s="11"/>
      <c r="F468" s="11"/>
      <c r="G468" s="11"/>
      <c r="H468" s="11"/>
      <c r="AW468" s="512"/>
      <c r="AX468" s="523"/>
      <c r="AY468" s="505"/>
      <c r="AZ468" s="525"/>
      <c r="BA468" s="507"/>
      <c r="BB468" s="11"/>
      <c r="BC468" s="11"/>
    </row>
    <row r="469" spans="3:55" s="2" customFormat="1" x14ac:dyDescent="0.25">
      <c r="C469" s="11"/>
      <c r="D469" s="11"/>
      <c r="E469" s="11"/>
      <c r="F469" s="11"/>
      <c r="G469" s="11"/>
      <c r="H469" s="11"/>
      <c r="AW469" s="512"/>
      <c r="AX469" s="523"/>
      <c r="AY469" s="505"/>
      <c r="AZ469" s="525"/>
      <c r="BA469" s="507"/>
      <c r="BB469" s="11"/>
      <c r="BC469" s="11"/>
    </row>
    <row r="470" spans="3:55" s="2" customFormat="1" x14ac:dyDescent="0.25">
      <c r="C470" s="11"/>
      <c r="D470" s="11"/>
      <c r="E470" s="11"/>
      <c r="F470" s="11"/>
      <c r="G470" s="11"/>
      <c r="H470" s="11"/>
      <c r="AW470" s="512"/>
      <c r="AX470" s="523"/>
      <c r="AY470" s="505"/>
      <c r="AZ470" s="525"/>
      <c r="BA470" s="507"/>
      <c r="BB470" s="11"/>
      <c r="BC470" s="11"/>
    </row>
    <row r="471" spans="3:55" s="2" customFormat="1" x14ac:dyDescent="0.25">
      <c r="C471" s="11"/>
      <c r="D471" s="11"/>
      <c r="E471" s="11"/>
      <c r="F471" s="11"/>
      <c r="G471" s="11"/>
      <c r="H471" s="11"/>
      <c r="AW471" s="512"/>
      <c r="AX471" s="523"/>
      <c r="AY471" s="505"/>
      <c r="AZ471" s="525"/>
      <c r="BA471" s="507"/>
      <c r="BB471" s="11"/>
      <c r="BC471" s="11"/>
    </row>
    <row r="472" spans="3:55" s="2" customFormat="1" x14ac:dyDescent="0.25">
      <c r="C472" s="11"/>
      <c r="D472" s="11"/>
      <c r="E472" s="11"/>
      <c r="F472" s="11"/>
      <c r="G472" s="11"/>
      <c r="H472" s="11"/>
      <c r="AW472" s="512"/>
      <c r="AX472" s="523"/>
      <c r="AY472" s="505"/>
      <c r="AZ472" s="525"/>
      <c r="BA472" s="507"/>
      <c r="BB472" s="11"/>
      <c r="BC472" s="11"/>
    </row>
    <row r="473" spans="3:55" s="2" customFormat="1" x14ac:dyDescent="0.25">
      <c r="C473" s="11"/>
      <c r="D473" s="11"/>
      <c r="E473" s="11"/>
      <c r="F473" s="11"/>
      <c r="G473" s="11"/>
      <c r="H473" s="11"/>
      <c r="AW473" s="512"/>
      <c r="AX473" s="523"/>
      <c r="AY473" s="505"/>
      <c r="AZ473" s="525"/>
      <c r="BA473" s="507"/>
      <c r="BB473" s="11"/>
      <c r="BC473" s="11"/>
    </row>
    <row r="474" spans="3:55" s="2" customFormat="1" x14ac:dyDescent="0.25">
      <c r="C474" s="11"/>
      <c r="D474" s="11"/>
      <c r="E474" s="11"/>
      <c r="F474" s="11"/>
      <c r="G474" s="11"/>
      <c r="H474" s="11"/>
      <c r="AW474" s="512"/>
      <c r="AX474" s="523"/>
      <c r="AY474" s="505"/>
      <c r="AZ474" s="525"/>
      <c r="BA474" s="507"/>
      <c r="BB474" s="11"/>
      <c r="BC474" s="11"/>
    </row>
    <row r="475" spans="3:55" s="2" customFormat="1" x14ac:dyDescent="0.25">
      <c r="C475" s="11"/>
      <c r="D475" s="11"/>
      <c r="E475" s="11"/>
      <c r="F475" s="11"/>
      <c r="G475" s="11"/>
      <c r="H475" s="11"/>
      <c r="AW475" s="512"/>
      <c r="AX475" s="523"/>
      <c r="AY475" s="505"/>
      <c r="AZ475" s="525"/>
      <c r="BA475" s="507"/>
      <c r="BB475" s="11"/>
      <c r="BC475" s="11"/>
    </row>
    <row r="476" spans="3:55" s="2" customFormat="1" x14ac:dyDescent="0.25">
      <c r="C476" s="11"/>
      <c r="D476" s="11"/>
      <c r="E476" s="11"/>
      <c r="F476" s="11"/>
      <c r="G476" s="11"/>
      <c r="H476" s="11"/>
      <c r="AW476" s="512"/>
      <c r="AX476" s="523"/>
      <c r="AY476" s="505"/>
      <c r="AZ476" s="525"/>
      <c r="BA476" s="507"/>
      <c r="BB476" s="11"/>
      <c r="BC476" s="11"/>
    </row>
    <row r="477" spans="3:55" s="2" customFormat="1" x14ac:dyDescent="0.25">
      <c r="C477" s="11"/>
      <c r="D477" s="11"/>
      <c r="E477" s="11"/>
      <c r="F477" s="11"/>
      <c r="G477" s="11"/>
      <c r="H477" s="11"/>
      <c r="AW477" s="512"/>
      <c r="AX477" s="523"/>
      <c r="AY477" s="505"/>
      <c r="AZ477" s="525"/>
      <c r="BA477" s="507"/>
      <c r="BB477" s="11"/>
      <c r="BC477" s="11"/>
    </row>
    <row r="478" spans="3:55" s="2" customFormat="1" x14ac:dyDescent="0.25">
      <c r="C478" s="11"/>
      <c r="D478" s="11"/>
      <c r="E478" s="11"/>
      <c r="F478" s="11"/>
      <c r="G478" s="11"/>
      <c r="H478" s="11"/>
      <c r="AW478" s="512"/>
      <c r="AX478" s="523"/>
      <c r="AY478" s="505"/>
      <c r="AZ478" s="525"/>
      <c r="BA478" s="507"/>
      <c r="BB478" s="11"/>
      <c r="BC478" s="11"/>
    </row>
    <row r="479" spans="3:55" s="2" customFormat="1" x14ac:dyDescent="0.25">
      <c r="C479" s="11"/>
      <c r="D479" s="11"/>
      <c r="E479" s="11"/>
      <c r="F479" s="11"/>
      <c r="G479" s="11"/>
      <c r="H479" s="11"/>
      <c r="AW479" s="512"/>
      <c r="AX479" s="523"/>
      <c r="AY479" s="505"/>
      <c r="AZ479" s="525"/>
      <c r="BA479" s="507"/>
      <c r="BB479" s="11"/>
      <c r="BC479" s="11"/>
    </row>
    <row r="480" spans="3:55" s="2" customFormat="1" x14ac:dyDescent="0.25">
      <c r="C480" s="11"/>
      <c r="D480" s="11"/>
      <c r="E480" s="11"/>
      <c r="F480" s="11"/>
      <c r="G480" s="11"/>
      <c r="H480" s="11"/>
      <c r="AW480" s="512"/>
      <c r="AX480" s="523"/>
      <c r="AY480" s="505"/>
      <c r="AZ480" s="525"/>
      <c r="BA480" s="507"/>
      <c r="BB480" s="11"/>
      <c r="BC480" s="11"/>
    </row>
    <row r="481" spans="3:55" s="2" customFormat="1" x14ac:dyDescent="0.25">
      <c r="C481" s="11"/>
      <c r="D481" s="11"/>
      <c r="E481" s="11"/>
      <c r="F481" s="11"/>
      <c r="G481" s="11"/>
      <c r="H481" s="11"/>
      <c r="AW481" s="512"/>
      <c r="AX481" s="523"/>
      <c r="AY481" s="505"/>
      <c r="AZ481" s="525"/>
      <c r="BA481" s="507"/>
      <c r="BB481" s="11"/>
      <c r="BC481" s="11"/>
    </row>
    <row r="482" spans="3:55" s="2" customFormat="1" x14ac:dyDescent="0.25">
      <c r="C482" s="11"/>
      <c r="D482" s="11"/>
      <c r="E482" s="11"/>
      <c r="F482" s="11"/>
      <c r="G482" s="11"/>
      <c r="H482" s="11"/>
      <c r="AW482" s="512"/>
      <c r="AX482" s="523"/>
      <c r="AY482" s="505"/>
      <c r="AZ482" s="525"/>
      <c r="BA482" s="507"/>
      <c r="BB482" s="11"/>
      <c r="BC482" s="11"/>
    </row>
    <row r="483" spans="3:55" s="2" customFormat="1" x14ac:dyDescent="0.25">
      <c r="C483" s="11"/>
      <c r="D483" s="11"/>
      <c r="E483" s="11"/>
      <c r="F483" s="11"/>
      <c r="G483" s="11"/>
      <c r="H483" s="11"/>
      <c r="AW483" s="512"/>
      <c r="AX483" s="523"/>
      <c r="AY483" s="505"/>
      <c r="AZ483" s="525"/>
      <c r="BA483" s="507"/>
      <c r="BB483" s="11"/>
      <c r="BC483" s="11"/>
    </row>
    <row r="484" spans="3:55" s="2" customFormat="1" x14ac:dyDescent="0.25">
      <c r="C484" s="11"/>
      <c r="D484" s="11"/>
      <c r="E484" s="11"/>
      <c r="F484" s="11"/>
      <c r="G484" s="11"/>
      <c r="H484" s="11"/>
      <c r="AW484" s="512"/>
      <c r="AX484" s="523"/>
      <c r="AY484" s="505"/>
      <c r="AZ484" s="525"/>
      <c r="BA484" s="507"/>
      <c r="BB484" s="11"/>
      <c r="BC484" s="11"/>
    </row>
    <row r="485" spans="3:55" s="2" customFormat="1" x14ac:dyDescent="0.25">
      <c r="C485" s="11"/>
      <c r="D485" s="11"/>
      <c r="E485" s="11"/>
      <c r="F485" s="11"/>
      <c r="G485" s="11"/>
      <c r="H485" s="11"/>
      <c r="AW485" s="512"/>
      <c r="AX485" s="523"/>
      <c r="AY485" s="505"/>
      <c r="AZ485" s="525"/>
      <c r="BA485" s="507"/>
      <c r="BB485" s="11"/>
      <c r="BC485" s="11"/>
    </row>
    <row r="486" spans="3:55" s="2" customFormat="1" x14ac:dyDescent="0.25">
      <c r="C486" s="11"/>
      <c r="D486" s="11"/>
      <c r="E486" s="11"/>
      <c r="F486" s="11"/>
      <c r="G486" s="11"/>
      <c r="H486" s="11"/>
      <c r="AW486" s="512"/>
      <c r="AX486" s="523"/>
      <c r="AY486" s="505"/>
      <c r="AZ486" s="525"/>
      <c r="BA486" s="507"/>
      <c r="BB486" s="11"/>
      <c r="BC486" s="11"/>
    </row>
    <row r="487" spans="3:55" s="2" customFormat="1" x14ac:dyDescent="0.25">
      <c r="C487" s="11"/>
      <c r="D487" s="11"/>
      <c r="E487" s="11"/>
      <c r="F487" s="11"/>
      <c r="G487" s="11"/>
      <c r="H487" s="11"/>
      <c r="AW487" s="512"/>
      <c r="AX487" s="523"/>
      <c r="AY487" s="505"/>
      <c r="AZ487" s="525"/>
      <c r="BA487" s="507"/>
      <c r="BB487" s="11"/>
      <c r="BC487" s="11"/>
    </row>
    <row r="488" spans="3:55" s="2" customFormat="1" x14ac:dyDescent="0.25">
      <c r="C488" s="11"/>
      <c r="D488" s="11"/>
      <c r="E488" s="11"/>
      <c r="F488" s="11"/>
      <c r="G488" s="11"/>
      <c r="H488" s="11"/>
      <c r="AW488" s="512"/>
      <c r="AX488" s="523"/>
      <c r="AY488" s="505"/>
      <c r="AZ488" s="525"/>
      <c r="BA488" s="507"/>
      <c r="BB488" s="11"/>
      <c r="BC488" s="11"/>
    </row>
    <row r="489" spans="3:55" s="2" customFormat="1" x14ac:dyDescent="0.25">
      <c r="C489" s="11"/>
      <c r="D489" s="11"/>
      <c r="E489" s="11"/>
      <c r="F489" s="11"/>
      <c r="G489" s="11"/>
      <c r="H489" s="11"/>
      <c r="AW489" s="512"/>
      <c r="AX489" s="523"/>
      <c r="AY489" s="505"/>
      <c r="AZ489" s="525"/>
      <c r="BA489" s="507"/>
      <c r="BB489" s="11"/>
      <c r="BC489" s="11"/>
    </row>
    <row r="490" spans="3:55" s="2" customFormat="1" x14ac:dyDescent="0.25">
      <c r="C490" s="11"/>
      <c r="D490" s="11"/>
      <c r="E490" s="11"/>
      <c r="F490" s="11"/>
      <c r="G490" s="11"/>
      <c r="H490" s="11"/>
      <c r="AW490" s="512"/>
      <c r="AX490" s="523"/>
      <c r="AY490" s="505"/>
      <c r="AZ490" s="525"/>
      <c r="BA490" s="507"/>
      <c r="BB490" s="11"/>
      <c r="BC490" s="11"/>
    </row>
    <row r="491" spans="3:55" s="2" customFormat="1" x14ac:dyDescent="0.25">
      <c r="C491" s="11"/>
      <c r="D491" s="11"/>
      <c r="E491" s="11"/>
      <c r="F491" s="11"/>
      <c r="G491" s="11"/>
      <c r="H491" s="11"/>
      <c r="AW491" s="512"/>
      <c r="AX491" s="523"/>
      <c r="AY491" s="505"/>
      <c r="AZ491" s="525"/>
      <c r="BA491" s="507"/>
      <c r="BB491" s="11"/>
      <c r="BC491" s="11"/>
    </row>
    <row r="492" spans="3:55" s="2" customFormat="1" x14ac:dyDescent="0.25">
      <c r="C492" s="11"/>
      <c r="D492" s="11"/>
      <c r="E492" s="11"/>
      <c r="F492" s="11"/>
      <c r="G492" s="11"/>
      <c r="H492" s="11"/>
      <c r="AW492" s="512"/>
      <c r="AX492" s="523"/>
      <c r="AY492" s="505"/>
      <c r="AZ492" s="525"/>
      <c r="BA492" s="507"/>
      <c r="BB492" s="11"/>
      <c r="BC492" s="11"/>
    </row>
    <row r="493" spans="3:55" s="2" customFormat="1" x14ac:dyDescent="0.25">
      <c r="C493" s="11"/>
      <c r="D493" s="11"/>
      <c r="E493" s="11"/>
      <c r="F493" s="11"/>
      <c r="G493" s="11"/>
      <c r="H493" s="11"/>
      <c r="AW493" s="512"/>
      <c r="AX493" s="523"/>
      <c r="AY493" s="505"/>
      <c r="AZ493" s="525"/>
      <c r="BA493" s="507"/>
      <c r="BB493" s="11"/>
      <c r="BC493" s="11"/>
    </row>
    <row r="494" spans="3:55" s="2" customFormat="1" x14ac:dyDescent="0.25">
      <c r="C494" s="11"/>
      <c r="D494" s="11"/>
      <c r="E494" s="11"/>
      <c r="F494" s="11"/>
      <c r="G494" s="11"/>
      <c r="H494" s="11"/>
      <c r="AW494" s="512"/>
      <c r="AX494" s="523"/>
      <c r="AY494" s="505"/>
      <c r="AZ494" s="525"/>
      <c r="BA494" s="507"/>
      <c r="BB494" s="11"/>
      <c r="BC494" s="11"/>
    </row>
    <row r="495" spans="3:55" s="2" customFormat="1" x14ac:dyDescent="0.25">
      <c r="C495" s="11"/>
      <c r="D495" s="11"/>
      <c r="E495" s="11"/>
      <c r="F495" s="11"/>
      <c r="G495" s="11"/>
      <c r="H495" s="11"/>
      <c r="AW495" s="512"/>
      <c r="AX495" s="523"/>
      <c r="AY495" s="505"/>
      <c r="AZ495" s="525"/>
      <c r="BA495" s="507"/>
      <c r="BB495" s="11"/>
      <c r="BC495" s="11"/>
    </row>
    <row r="496" spans="3:55" s="2" customFormat="1" x14ac:dyDescent="0.25">
      <c r="C496" s="11"/>
      <c r="D496" s="11"/>
      <c r="E496" s="11"/>
      <c r="F496" s="11"/>
      <c r="G496" s="11"/>
      <c r="H496" s="11"/>
      <c r="AW496" s="512"/>
      <c r="AX496" s="523"/>
      <c r="AY496" s="505"/>
      <c r="AZ496" s="525"/>
      <c r="BA496" s="507"/>
      <c r="BB496" s="11"/>
      <c r="BC496" s="11"/>
    </row>
    <row r="497" spans="3:55" s="2" customFormat="1" x14ac:dyDescent="0.25">
      <c r="C497" s="11"/>
      <c r="D497" s="11"/>
      <c r="E497" s="11"/>
      <c r="F497" s="11"/>
      <c r="G497" s="11"/>
      <c r="H497" s="11"/>
      <c r="AW497" s="512"/>
      <c r="AX497" s="523"/>
      <c r="AY497" s="505"/>
      <c r="AZ497" s="525"/>
      <c r="BA497" s="507"/>
      <c r="BB497" s="11"/>
      <c r="BC497" s="11"/>
    </row>
    <row r="498" spans="3:55" s="2" customFormat="1" x14ac:dyDescent="0.25">
      <c r="C498" s="11"/>
      <c r="D498" s="11"/>
      <c r="E498" s="11"/>
      <c r="F498" s="11"/>
      <c r="G498" s="11"/>
      <c r="H498" s="11"/>
      <c r="AW498" s="512"/>
      <c r="AX498" s="523"/>
      <c r="AY498" s="505"/>
      <c r="AZ498" s="525"/>
      <c r="BA498" s="507"/>
      <c r="BB498" s="11"/>
      <c r="BC498" s="11"/>
    </row>
    <row r="499" spans="3:55" s="2" customFormat="1" x14ac:dyDescent="0.25">
      <c r="C499" s="11"/>
      <c r="D499" s="11"/>
      <c r="E499" s="11"/>
      <c r="F499" s="11"/>
      <c r="G499" s="11"/>
      <c r="H499" s="11"/>
      <c r="AW499" s="512"/>
      <c r="AX499" s="523"/>
      <c r="AY499" s="505"/>
      <c r="AZ499" s="525"/>
      <c r="BA499" s="507"/>
      <c r="BB499" s="11"/>
      <c r="BC499" s="11"/>
    </row>
    <row r="500" spans="3:55" s="2" customFormat="1" x14ac:dyDescent="0.25">
      <c r="C500" s="11"/>
      <c r="D500" s="11"/>
      <c r="E500" s="11"/>
      <c r="F500" s="11"/>
      <c r="G500" s="11"/>
      <c r="H500" s="11"/>
      <c r="AW500" s="512"/>
      <c r="AX500" s="523"/>
      <c r="AY500" s="505"/>
      <c r="AZ500" s="525"/>
      <c r="BA500" s="507"/>
      <c r="BB500" s="11"/>
      <c r="BC500" s="11"/>
    </row>
    <row r="501" spans="3:55" s="2" customFormat="1" x14ac:dyDescent="0.25">
      <c r="C501" s="11"/>
      <c r="D501" s="11"/>
      <c r="E501" s="11"/>
      <c r="F501" s="11"/>
      <c r="G501" s="11"/>
      <c r="H501" s="11"/>
      <c r="AW501" s="512"/>
      <c r="AX501" s="523"/>
      <c r="AY501" s="505"/>
      <c r="AZ501" s="525"/>
      <c r="BA501" s="507"/>
      <c r="BB501" s="11"/>
      <c r="BC501" s="11"/>
    </row>
    <row r="502" spans="3:55" s="2" customFormat="1" x14ac:dyDescent="0.25">
      <c r="C502" s="11"/>
      <c r="D502" s="11"/>
      <c r="E502" s="11"/>
      <c r="F502" s="11"/>
      <c r="G502" s="11"/>
      <c r="H502" s="11"/>
      <c r="AW502" s="512"/>
      <c r="AX502" s="523"/>
      <c r="AY502" s="505"/>
      <c r="AZ502" s="525"/>
      <c r="BA502" s="507"/>
      <c r="BB502" s="11"/>
      <c r="BC502" s="11"/>
    </row>
    <row r="503" spans="3:55" s="2" customFormat="1" x14ac:dyDescent="0.25">
      <c r="C503" s="11"/>
      <c r="D503" s="11"/>
      <c r="E503" s="11"/>
      <c r="F503" s="11"/>
      <c r="G503" s="11"/>
      <c r="H503" s="11"/>
      <c r="AW503" s="512"/>
      <c r="AX503" s="523"/>
      <c r="AY503" s="505"/>
      <c r="AZ503" s="525"/>
      <c r="BA503" s="507"/>
      <c r="BB503" s="11"/>
      <c r="BC503" s="11"/>
    </row>
    <row r="504" spans="3:55" s="2" customFormat="1" x14ac:dyDescent="0.25">
      <c r="C504" s="11"/>
      <c r="D504" s="11"/>
      <c r="E504" s="11"/>
      <c r="F504" s="11"/>
      <c r="G504" s="11"/>
      <c r="H504" s="11"/>
      <c r="AW504" s="512"/>
      <c r="AX504" s="523"/>
      <c r="AY504" s="505"/>
      <c r="AZ504" s="525"/>
      <c r="BA504" s="507"/>
      <c r="BB504" s="11"/>
      <c r="BC504" s="11"/>
    </row>
    <row r="505" spans="3:55" s="2" customFormat="1" x14ac:dyDescent="0.25">
      <c r="C505" s="11"/>
      <c r="D505" s="11"/>
      <c r="E505" s="11"/>
      <c r="F505" s="11"/>
      <c r="G505" s="11"/>
      <c r="H505" s="11"/>
      <c r="AW505" s="512"/>
      <c r="AX505" s="523"/>
      <c r="AY505" s="505"/>
      <c r="AZ505" s="525"/>
      <c r="BA505" s="507"/>
      <c r="BB505" s="11"/>
      <c r="BC505" s="11"/>
    </row>
    <row r="506" spans="3:55" s="2" customFormat="1" x14ac:dyDescent="0.25">
      <c r="C506" s="11"/>
      <c r="D506" s="11"/>
      <c r="E506" s="11"/>
      <c r="F506" s="11"/>
      <c r="G506" s="11"/>
      <c r="H506" s="11"/>
      <c r="AW506" s="512"/>
      <c r="AX506" s="523"/>
      <c r="AY506" s="505"/>
      <c r="AZ506" s="525"/>
      <c r="BA506" s="507"/>
      <c r="BB506" s="11"/>
      <c r="BC506" s="11"/>
    </row>
    <row r="507" spans="3:55" s="2" customFormat="1" x14ac:dyDescent="0.25">
      <c r="C507" s="11"/>
      <c r="D507" s="11"/>
      <c r="E507" s="11"/>
      <c r="F507" s="11"/>
      <c r="G507" s="11"/>
      <c r="H507" s="11"/>
      <c r="AW507" s="512"/>
      <c r="AX507" s="523"/>
      <c r="AY507" s="505"/>
      <c r="AZ507" s="525"/>
      <c r="BA507" s="507"/>
      <c r="BB507" s="11"/>
      <c r="BC507" s="11"/>
    </row>
    <row r="508" spans="3:55" s="2" customFormat="1" x14ac:dyDescent="0.25">
      <c r="C508" s="11"/>
      <c r="D508" s="11"/>
      <c r="E508" s="11"/>
      <c r="F508" s="11"/>
      <c r="G508" s="11"/>
      <c r="H508" s="11"/>
      <c r="AW508" s="512"/>
      <c r="AX508" s="523"/>
      <c r="AY508" s="505"/>
      <c r="AZ508" s="525"/>
      <c r="BA508" s="507"/>
      <c r="BB508" s="11"/>
      <c r="BC508" s="11"/>
    </row>
    <row r="509" spans="3:55" s="2" customFormat="1" x14ac:dyDescent="0.25">
      <c r="C509" s="11"/>
      <c r="D509" s="11"/>
      <c r="E509" s="11"/>
      <c r="F509" s="11"/>
      <c r="G509" s="11"/>
      <c r="H509" s="11"/>
      <c r="AW509" s="512"/>
      <c r="AX509" s="523"/>
      <c r="AY509" s="505"/>
      <c r="AZ509" s="525"/>
      <c r="BA509" s="507"/>
      <c r="BB509" s="11"/>
      <c r="BC509" s="11"/>
    </row>
    <row r="510" spans="3:55" s="2" customFormat="1" x14ac:dyDescent="0.25">
      <c r="C510" s="11"/>
      <c r="D510" s="11"/>
      <c r="E510" s="11"/>
      <c r="F510" s="11"/>
      <c r="G510" s="11"/>
      <c r="H510" s="11"/>
      <c r="AW510" s="512"/>
      <c r="AX510" s="523"/>
      <c r="AY510" s="505"/>
      <c r="AZ510" s="525"/>
      <c r="BA510" s="507"/>
      <c r="BB510" s="11"/>
      <c r="BC510" s="11"/>
    </row>
    <row r="511" spans="3:55" s="2" customFormat="1" x14ac:dyDescent="0.25">
      <c r="C511" s="11"/>
      <c r="D511" s="11"/>
      <c r="E511" s="11"/>
      <c r="F511" s="11"/>
      <c r="G511" s="11"/>
      <c r="H511" s="11"/>
      <c r="AW511" s="512"/>
      <c r="AX511" s="523"/>
      <c r="AY511" s="505"/>
      <c r="AZ511" s="525"/>
      <c r="BA511" s="507"/>
      <c r="BB511" s="11"/>
      <c r="BC511" s="11"/>
    </row>
    <row r="512" spans="3:55" s="2" customFormat="1" x14ac:dyDescent="0.25">
      <c r="C512" s="11"/>
      <c r="D512" s="11"/>
      <c r="E512" s="11"/>
      <c r="F512" s="11"/>
      <c r="G512" s="11"/>
      <c r="H512" s="11"/>
      <c r="AW512" s="512"/>
      <c r="AX512" s="523"/>
      <c r="AY512" s="505"/>
      <c r="AZ512" s="525"/>
      <c r="BA512" s="507"/>
      <c r="BB512" s="11"/>
      <c r="BC512" s="11"/>
    </row>
    <row r="513" spans="3:55" s="2" customFormat="1" x14ac:dyDescent="0.25">
      <c r="C513" s="11"/>
      <c r="D513" s="11"/>
      <c r="E513" s="11"/>
      <c r="F513" s="11"/>
      <c r="G513" s="11"/>
      <c r="H513" s="11"/>
      <c r="AW513" s="512"/>
      <c r="AX513" s="523"/>
      <c r="AY513" s="505"/>
      <c r="AZ513" s="525"/>
      <c r="BA513" s="507"/>
      <c r="BB513" s="11"/>
      <c r="BC513" s="11"/>
    </row>
    <row r="514" spans="3:55" s="2" customFormat="1" x14ac:dyDescent="0.25">
      <c r="C514" s="11"/>
      <c r="D514" s="11"/>
      <c r="E514" s="11"/>
      <c r="F514" s="11"/>
      <c r="G514" s="11"/>
      <c r="H514" s="11"/>
      <c r="AW514" s="512"/>
      <c r="AX514" s="523"/>
      <c r="AY514" s="505"/>
      <c r="AZ514" s="525"/>
      <c r="BA514" s="507"/>
      <c r="BB514" s="11"/>
      <c r="BC514" s="11"/>
    </row>
    <row r="515" spans="3:55" s="2" customFormat="1" x14ac:dyDescent="0.25">
      <c r="C515" s="11"/>
      <c r="D515" s="11"/>
      <c r="E515" s="11"/>
      <c r="F515" s="11"/>
      <c r="G515" s="11"/>
      <c r="H515" s="11"/>
      <c r="AW515" s="512"/>
      <c r="AX515" s="523"/>
      <c r="AY515" s="505"/>
      <c r="AZ515" s="525"/>
      <c r="BA515" s="507"/>
      <c r="BB515" s="11"/>
      <c r="BC515" s="11"/>
    </row>
    <row r="516" spans="3:55" s="2" customFormat="1" x14ac:dyDescent="0.25">
      <c r="C516" s="11"/>
      <c r="D516" s="11"/>
      <c r="E516" s="11"/>
      <c r="F516" s="11"/>
      <c r="G516" s="11"/>
      <c r="H516" s="11"/>
      <c r="AW516" s="512"/>
      <c r="AX516" s="523"/>
      <c r="AY516" s="505"/>
      <c r="AZ516" s="525"/>
      <c r="BA516" s="507"/>
      <c r="BB516" s="11"/>
      <c r="BC516" s="11"/>
    </row>
    <row r="517" spans="3:55" s="2" customFormat="1" x14ac:dyDescent="0.25">
      <c r="C517" s="11"/>
      <c r="D517" s="11"/>
      <c r="E517" s="11"/>
      <c r="F517" s="11"/>
      <c r="G517" s="11"/>
      <c r="H517" s="11"/>
      <c r="AW517" s="512"/>
      <c r="AX517" s="523"/>
      <c r="AY517" s="505"/>
      <c r="AZ517" s="525"/>
      <c r="BA517" s="507"/>
      <c r="BB517" s="11"/>
      <c r="BC517" s="11"/>
    </row>
    <row r="518" spans="3:55" s="2" customFormat="1" x14ac:dyDescent="0.25">
      <c r="C518" s="11"/>
      <c r="D518" s="11"/>
      <c r="E518" s="11"/>
      <c r="F518" s="11"/>
      <c r="G518" s="11"/>
      <c r="H518" s="11"/>
      <c r="AW518" s="512"/>
      <c r="AX518" s="523"/>
      <c r="AY518" s="505"/>
      <c r="AZ518" s="525"/>
      <c r="BA518" s="507"/>
      <c r="BB518" s="11"/>
      <c r="BC518" s="11"/>
    </row>
    <row r="519" spans="3:55" s="2" customFormat="1" x14ac:dyDescent="0.25">
      <c r="C519" s="11"/>
      <c r="D519" s="11"/>
      <c r="E519" s="11"/>
      <c r="F519" s="11"/>
      <c r="G519" s="11"/>
      <c r="H519" s="11"/>
      <c r="AW519" s="512"/>
      <c r="AX519" s="523"/>
      <c r="AY519" s="505"/>
      <c r="AZ519" s="525"/>
      <c r="BA519" s="507"/>
      <c r="BB519" s="11"/>
      <c r="BC519" s="11"/>
    </row>
    <row r="520" spans="3:55" s="2" customFormat="1" x14ac:dyDescent="0.25">
      <c r="C520" s="11"/>
      <c r="D520" s="11"/>
      <c r="E520" s="11"/>
      <c r="F520" s="11"/>
      <c r="G520" s="11"/>
      <c r="H520" s="11"/>
      <c r="AW520" s="512"/>
      <c r="AX520" s="523"/>
      <c r="AY520" s="505"/>
      <c r="AZ520" s="525"/>
      <c r="BA520" s="507"/>
      <c r="BB520" s="11"/>
      <c r="BC520" s="11"/>
    </row>
    <row r="521" spans="3:55" s="2" customFormat="1" x14ac:dyDescent="0.25">
      <c r="C521" s="11"/>
      <c r="D521" s="11"/>
      <c r="E521" s="11"/>
      <c r="F521" s="11"/>
      <c r="G521" s="11"/>
      <c r="H521" s="11"/>
      <c r="AW521" s="512"/>
      <c r="AX521" s="523"/>
      <c r="AY521" s="505"/>
      <c r="AZ521" s="525"/>
      <c r="BA521" s="507"/>
      <c r="BB521" s="11"/>
      <c r="BC521" s="11"/>
    </row>
    <row r="522" spans="3:55" s="2" customFormat="1" x14ac:dyDescent="0.25">
      <c r="C522" s="11"/>
      <c r="D522" s="11"/>
      <c r="E522" s="11"/>
      <c r="F522" s="11"/>
      <c r="G522" s="11"/>
      <c r="H522" s="11"/>
      <c r="AW522" s="512"/>
      <c r="AX522" s="523"/>
      <c r="AY522" s="505"/>
      <c r="AZ522" s="525"/>
      <c r="BA522" s="507"/>
      <c r="BB522" s="11"/>
      <c r="BC522" s="11"/>
    </row>
    <row r="523" spans="3:55" s="2" customFormat="1" x14ac:dyDescent="0.25">
      <c r="C523" s="11"/>
      <c r="D523" s="11"/>
      <c r="E523" s="11"/>
      <c r="F523" s="11"/>
      <c r="G523" s="11"/>
      <c r="H523" s="11"/>
      <c r="AW523" s="512"/>
      <c r="AX523" s="523"/>
      <c r="AY523" s="505"/>
      <c r="AZ523" s="525"/>
      <c r="BA523" s="507"/>
      <c r="BB523" s="11"/>
      <c r="BC523" s="11"/>
    </row>
    <row r="524" spans="3:55" s="2" customFormat="1" x14ac:dyDescent="0.25">
      <c r="C524" s="11"/>
      <c r="D524" s="11"/>
      <c r="E524" s="11"/>
      <c r="F524" s="11"/>
      <c r="G524" s="11"/>
      <c r="H524" s="11"/>
      <c r="AW524" s="512"/>
      <c r="AX524" s="523"/>
      <c r="AY524" s="505"/>
      <c r="AZ524" s="525"/>
      <c r="BA524" s="507"/>
      <c r="BB524" s="11"/>
      <c r="BC524" s="11"/>
    </row>
    <row r="525" spans="3:55" s="2" customFormat="1" x14ac:dyDescent="0.25">
      <c r="C525" s="11"/>
      <c r="D525" s="11"/>
      <c r="E525" s="11"/>
      <c r="F525" s="11"/>
      <c r="G525" s="11"/>
      <c r="H525" s="11"/>
      <c r="AW525" s="512"/>
      <c r="AX525" s="523"/>
      <c r="AY525" s="505"/>
      <c r="AZ525" s="525"/>
      <c r="BA525" s="507"/>
      <c r="BB525" s="11"/>
      <c r="BC525" s="11"/>
    </row>
    <row r="526" spans="3:55" s="2" customFormat="1" x14ac:dyDescent="0.25">
      <c r="C526" s="11"/>
      <c r="D526" s="11"/>
      <c r="E526" s="11"/>
      <c r="F526" s="11"/>
      <c r="G526" s="11"/>
      <c r="H526" s="11"/>
      <c r="AW526" s="512"/>
      <c r="AX526" s="523"/>
      <c r="AY526" s="505"/>
      <c r="AZ526" s="525"/>
      <c r="BA526" s="507"/>
      <c r="BB526" s="11"/>
      <c r="BC526" s="11"/>
    </row>
    <row r="527" spans="3:55" s="2" customFormat="1" x14ac:dyDescent="0.25">
      <c r="C527" s="11"/>
      <c r="D527" s="11"/>
      <c r="E527" s="11"/>
      <c r="F527" s="11"/>
      <c r="G527" s="11"/>
      <c r="H527" s="11"/>
      <c r="AW527" s="512"/>
      <c r="AX527" s="523"/>
      <c r="AY527" s="505"/>
      <c r="AZ527" s="525"/>
      <c r="BA527" s="507"/>
      <c r="BB527" s="11"/>
      <c r="BC527" s="11"/>
    </row>
    <row r="528" spans="3:55" s="2" customFormat="1" x14ac:dyDescent="0.25">
      <c r="C528" s="11"/>
      <c r="D528" s="11"/>
      <c r="E528" s="11"/>
      <c r="F528" s="11"/>
      <c r="G528" s="11"/>
      <c r="H528" s="11"/>
      <c r="AW528" s="512"/>
      <c r="AX528" s="523"/>
      <c r="AY528" s="505"/>
      <c r="AZ528" s="525"/>
      <c r="BA528" s="507"/>
      <c r="BB528" s="11"/>
      <c r="BC528" s="11"/>
    </row>
    <row r="529" spans="3:55" s="2" customFormat="1" x14ac:dyDescent="0.25">
      <c r="C529" s="11"/>
      <c r="D529" s="11"/>
      <c r="E529" s="11"/>
      <c r="F529" s="11"/>
      <c r="G529" s="11"/>
      <c r="H529" s="11"/>
      <c r="AW529" s="512"/>
      <c r="AX529" s="523"/>
      <c r="AY529" s="505"/>
      <c r="AZ529" s="525"/>
      <c r="BA529" s="507"/>
      <c r="BB529" s="11"/>
      <c r="BC529" s="11"/>
    </row>
    <row r="530" spans="3:55" s="2" customFormat="1" x14ac:dyDescent="0.25">
      <c r="C530" s="11"/>
      <c r="D530" s="11"/>
      <c r="E530" s="11"/>
      <c r="F530" s="11"/>
      <c r="G530" s="11"/>
      <c r="H530" s="11"/>
      <c r="AW530" s="512"/>
      <c r="AX530" s="523"/>
      <c r="AY530" s="505"/>
      <c r="AZ530" s="525"/>
      <c r="BA530" s="507"/>
      <c r="BB530" s="11"/>
      <c r="BC530" s="11"/>
    </row>
    <row r="531" spans="3:55" s="2" customFormat="1" x14ac:dyDescent="0.25">
      <c r="C531" s="11"/>
      <c r="D531" s="11"/>
      <c r="E531" s="11"/>
      <c r="F531" s="11"/>
      <c r="G531" s="11"/>
      <c r="H531" s="11"/>
      <c r="AW531" s="512"/>
      <c r="AX531" s="523"/>
      <c r="AY531" s="505"/>
      <c r="AZ531" s="525"/>
      <c r="BA531" s="507"/>
      <c r="BB531" s="11"/>
      <c r="BC531" s="11"/>
    </row>
    <row r="532" spans="3:55" s="2" customFormat="1" x14ac:dyDescent="0.25">
      <c r="C532" s="11"/>
      <c r="D532" s="11"/>
      <c r="E532" s="11"/>
      <c r="F532" s="11"/>
      <c r="G532" s="11"/>
      <c r="H532" s="11"/>
      <c r="AW532" s="512"/>
      <c r="AX532" s="523"/>
      <c r="AY532" s="505"/>
      <c r="AZ532" s="525"/>
      <c r="BA532" s="507"/>
      <c r="BB532" s="11"/>
      <c r="BC532" s="11"/>
    </row>
    <row r="533" spans="3:55" s="2" customFormat="1" x14ac:dyDescent="0.25">
      <c r="C533" s="11"/>
      <c r="D533" s="11"/>
      <c r="E533" s="11"/>
      <c r="F533" s="11"/>
      <c r="G533" s="11"/>
      <c r="H533" s="11"/>
      <c r="AW533" s="512"/>
      <c r="AX533" s="523"/>
      <c r="AY533" s="505"/>
      <c r="AZ533" s="525"/>
      <c r="BA533" s="507"/>
      <c r="BB533" s="11"/>
      <c r="BC533" s="11"/>
    </row>
    <row r="534" spans="3:55" s="2" customFormat="1" x14ac:dyDescent="0.25">
      <c r="C534" s="11"/>
      <c r="D534" s="11"/>
      <c r="E534" s="11"/>
      <c r="F534" s="11"/>
      <c r="G534" s="11"/>
      <c r="H534" s="11"/>
      <c r="AW534" s="512"/>
      <c r="AX534" s="523"/>
      <c r="AY534" s="505"/>
      <c r="AZ534" s="525"/>
      <c r="BA534" s="507"/>
      <c r="BB534" s="11"/>
      <c r="BC534" s="11"/>
    </row>
    <row r="535" spans="3:55" s="2" customFormat="1" x14ac:dyDescent="0.25">
      <c r="C535" s="11"/>
      <c r="D535" s="11"/>
      <c r="E535" s="11"/>
      <c r="F535" s="11"/>
      <c r="G535" s="11"/>
      <c r="H535" s="11"/>
      <c r="AW535" s="512"/>
      <c r="AX535" s="523"/>
      <c r="AY535" s="505"/>
      <c r="AZ535" s="525"/>
      <c r="BA535" s="507"/>
      <c r="BB535" s="11"/>
      <c r="BC535" s="11"/>
    </row>
    <row r="536" spans="3:55" s="2" customFormat="1" x14ac:dyDescent="0.25">
      <c r="C536" s="11"/>
      <c r="D536" s="11"/>
      <c r="E536" s="11"/>
      <c r="F536" s="11"/>
      <c r="G536" s="11"/>
      <c r="H536" s="11"/>
      <c r="AW536" s="512"/>
      <c r="AX536" s="523"/>
      <c r="AY536" s="505"/>
      <c r="AZ536" s="525"/>
      <c r="BA536" s="507"/>
      <c r="BB536" s="11"/>
      <c r="BC536" s="11"/>
    </row>
    <row r="537" spans="3:55" s="2" customFormat="1" x14ac:dyDescent="0.25">
      <c r="C537" s="11"/>
      <c r="D537" s="11"/>
      <c r="E537" s="11"/>
      <c r="F537" s="11"/>
      <c r="G537" s="11"/>
      <c r="H537" s="11"/>
      <c r="AW537" s="512"/>
      <c r="AX537" s="523"/>
      <c r="AY537" s="505"/>
      <c r="AZ537" s="525"/>
      <c r="BA537" s="507"/>
      <c r="BB537" s="11"/>
      <c r="BC537" s="11"/>
    </row>
    <row r="538" spans="3:55" s="2" customFormat="1" x14ac:dyDescent="0.25">
      <c r="C538" s="11"/>
      <c r="D538" s="11"/>
      <c r="E538" s="11"/>
      <c r="F538" s="11"/>
      <c r="G538" s="11"/>
      <c r="H538" s="11"/>
      <c r="AW538" s="512"/>
      <c r="AX538" s="523"/>
      <c r="AY538" s="505"/>
      <c r="AZ538" s="525"/>
      <c r="BA538" s="507"/>
      <c r="BB538" s="11"/>
      <c r="BC538" s="11"/>
    </row>
    <row r="539" spans="3:55" s="2" customFormat="1" x14ac:dyDescent="0.25">
      <c r="C539" s="11"/>
      <c r="D539" s="11"/>
      <c r="E539" s="11"/>
      <c r="F539" s="11"/>
      <c r="G539" s="11"/>
      <c r="H539" s="11"/>
      <c r="AW539" s="512"/>
      <c r="AX539" s="523"/>
      <c r="AY539" s="505"/>
      <c r="AZ539" s="525"/>
      <c r="BA539" s="507"/>
      <c r="BB539" s="11"/>
      <c r="BC539" s="11"/>
    </row>
    <row r="540" spans="3:55" s="2" customFormat="1" x14ac:dyDescent="0.25">
      <c r="C540" s="11"/>
      <c r="D540" s="11"/>
      <c r="E540" s="11"/>
      <c r="F540" s="11"/>
      <c r="G540" s="11"/>
      <c r="H540" s="11"/>
      <c r="AW540" s="512"/>
      <c r="AX540" s="523"/>
      <c r="AY540" s="505"/>
      <c r="AZ540" s="525"/>
      <c r="BA540" s="507"/>
      <c r="BB540" s="11"/>
      <c r="BC540" s="11"/>
    </row>
    <row r="541" spans="3:55" s="2" customFormat="1" x14ac:dyDescent="0.25">
      <c r="C541" s="11"/>
      <c r="D541" s="11"/>
      <c r="E541" s="11"/>
      <c r="F541" s="11"/>
      <c r="G541" s="11"/>
      <c r="H541" s="11"/>
      <c r="AW541" s="512"/>
      <c r="AX541" s="523"/>
      <c r="AY541" s="505"/>
      <c r="AZ541" s="525"/>
      <c r="BA541" s="507"/>
      <c r="BB541" s="11"/>
      <c r="BC541" s="11"/>
    </row>
    <row r="542" spans="3:55" s="2" customFormat="1" x14ac:dyDescent="0.25">
      <c r="C542" s="11"/>
      <c r="D542" s="11"/>
      <c r="E542" s="11"/>
      <c r="F542" s="11"/>
      <c r="G542" s="11"/>
      <c r="H542" s="11"/>
      <c r="AW542" s="512"/>
      <c r="AX542" s="523"/>
      <c r="AY542" s="505"/>
      <c r="AZ542" s="525"/>
      <c r="BA542" s="507"/>
      <c r="BB542" s="11"/>
      <c r="BC542" s="11"/>
    </row>
    <row r="543" spans="3:55" s="2" customFormat="1" x14ac:dyDescent="0.25">
      <c r="C543" s="11"/>
      <c r="D543" s="11"/>
      <c r="E543" s="11"/>
      <c r="F543" s="11"/>
      <c r="G543" s="11"/>
      <c r="H543" s="11"/>
      <c r="AW543" s="512"/>
      <c r="AX543" s="523"/>
      <c r="AY543" s="505"/>
      <c r="AZ543" s="525"/>
      <c r="BA543" s="507"/>
      <c r="BB543" s="11"/>
      <c r="BC543" s="11"/>
    </row>
    <row r="544" spans="3:55" s="2" customFormat="1" x14ac:dyDescent="0.25">
      <c r="C544" s="11"/>
      <c r="D544" s="11"/>
      <c r="E544" s="11"/>
      <c r="F544" s="11"/>
      <c r="G544" s="11"/>
      <c r="H544" s="11"/>
      <c r="AW544" s="512"/>
      <c r="AX544" s="523"/>
      <c r="AY544" s="505"/>
      <c r="AZ544" s="525"/>
      <c r="BA544" s="507"/>
      <c r="BB544" s="11"/>
      <c r="BC544" s="11"/>
    </row>
    <row r="545" spans="3:55" s="2" customFormat="1" x14ac:dyDescent="0.25">
      <c r="C545" s="11"/>
      <c r="D545" s="11"/>
      <c r="E545" s="11"/>
      <c r="F545" s="11"/>
      <c r="G545" s="11"/>
      <c r="H545" s="11"/>
      <c r="AW545" s="512"/>
      <c r="AX545" s="523"/>
      <c r="AY545" s="505"/>
      <c r="AZ545" s="525"/>
      <c r="BA545" s="507"/>
      <c r="BB545" s="11"/>
      <c r="BC545" s="11"/>
    </row>
    <row r="546" spans="3:55" s="2" customFormat="1" x14ac:dyDescent="0.25">
      <c r="C546" s="11"/>
      <c r="D546" s="11"/>
      <c r="E546" s="11"/>
      <c r="F546" s="11"/>
      <c r="G546" s="11"/>
      <c r="H546" s="11"/>
      <c r="AW546" s="512"/>
      <c r="AX546" s="523"/>
      <c r="AY546" s="505"/>
      <c r="AZ546" s="525"/>
      <c r="BA546" s="507"/>
      <c r="BB546" s="11"/>
      <c r="BC546" s="11"/>
    </row>
    <row r="547" spans="3:55" s="2" customFormat="1" x14ac:dyDescent="0.25">
      <c r="C547" s="11"/>
      <c r="D547" s="11"/>
      <c r="E547" s="11"/>
      <c r="F547" s="11"/>
      <c r="G547" s="11"/>
      <c r="H547" s="11"/>
      <c r="AW547" s="512"/>
      <c r="AX547" s="523"/>
      <c r="AY547" s="505"/>
      <c r="AZ547" s="525"/>
      <c r="BA547" s="507"/>
      <c r="BB547" s="11"/>
      <c r="BC547" s="11"/>
    </row>
    <row r="548" spans="3:55" s="2" customFormat="1" x14ac:dyDescent="0.25">
      <c r="C548" s="11"/>
      <c r="D548" s="11"/>
      <c r="E548" s="11"/>
      <c r="F548" s="11"/>
      <c r="G548" s="11"/>
      <c r="H548" s="11"/>
      <c r="AW548" s="512"/>
      <c r="AX548" s="523"/>
      <c r="AY548" s="505"/>
      <c r="AZ548" s="525"/>
      <c r="BA548" s="507"/>
      <c r="BB548" s="11"/>
      <c r="BC548" s="11"/>
    </row>
    <row r="549" spans="3:55" s="2" customFormat="1" x14ac:dyDescent="0.25">
      <c r="C549" s="11"/>
      <c r="D549" s="11"/>
      <c r="E549" s="11"/>
      <c r="F549" s="11"/>
      <c r="G549" s="11"/>
      <c r="H549" s="11"/>
      <c r="AW549" s="512"/>
      <c r="AX549" s="523"/>
      <c r="AY549" s="505"/>
      <c r="AZ549" s="525"/>
      <c r="BA549" s="507"/>
      <c r="BB549" s="11"/>
      <c r="BC549" s="11"/>
    </row>
    <row r="550" spans="3:55" s="2" customFormat="1" x14ac:dyDescent="0.25">
      <c r="C550" s="11"/>
      <c r="D550" s="11"/>
      <c r="E550" s="11"/>
      <c r="F550" s="11"/>
      <c r="G550" s="11"/>
      <c r="H550" s="11"/>
      <c r="AW550" s="512"/>
      <c r="AX550" s="523"/>
      <c r="AY550" s="505"/>
      <c r="AZ550" s="525"/>
      <c r="BA550" s="507"/>
      <c r="BB550" s="11"/>
      <c r="BC550" s="11"/>
    </row>
    <row r="551" spans="3:55" s="2" customFormat="1" x14ac:dyDescent="0.25">
      <c r="C551" s="11"/>
      <c r="D551" s="11"/>
      <c r="E551" s="11"/>
      <c r="F551" s="11"/>
      <c r="G551" s="11"/>
      <c r="H551" s="11"/>
      <c r="AW551" s="512"/>
      <c r="AX551" s="523"/>
      <c r="AY551" s="505"/>
      <c r="AZ551" s="525"/>
      <c r="BA551" s="507"/>
      <c r="BB551" s="11"/>
      <c r="BC551" s="11"/>
    </row>
    <row r="552" spans="3:55" s="2" customFormat="1" x14ac:dyDescent="0.25">
      <c r="C552" s="11"/>
      <c r="D552" s="11"/>
      <c r="E552" s="11"/>
      <c r="F552" s="11"/>
      <c r="G552" s="11"/>
      <c r="H552" s="11"/>
      <c r="AW552" s="512"/>
      <c r="AX552" s="523"/>
      <c r="AY552" s="505"/>
      <c r="AZ552" s="525"/>
      <c r="BA552" s="507"/>
      <c r="BB552" s="11"/>
      <c r="BC552" s="11"/>
    </row>
    <row r="553" spans="3:55" s="2" customFormat="1" x14ac:dyDescent="0.25">
      <c r="C553" s="11"/>
      <c r="D553" s="11"/>
      <c r="E553" s="11"/>
      <c r="F553" s="11"/>
      <c r="G553" s="11"/>
      <c r="H553" s="11"/>
      <c r="AW553" s="512"/>
      <c r="AX553" s="523"/>
      <c r="AY553" s="505"/>
      <c r="AZ553" s="525"/>
      <c r="BA553" s="507"/>
      <c r="BB553" s="11"/>
      <c r="BC553" s="11"/>
    </row>
    <row r="554" spans="3:55" s="2" customFormat="1" x14ac:dyDescent="0.25">
      <c r="C554" s="11"/>
      <c r="D554" s="11"/>
      <c r="E554" s="11"/>
      <c r="F554" s="11"/>
      <c r="G554" s="11"/>
      <c r="H554" s="11"/>
      <c r="AW554" s="512"/>
      <c r="AX554" s="523"/>
      <c r="AY554" s="505"/>
      <c r="AZ554" s="525"/>
      <c r="BA554" s="507"/>
      <c r="BB554" s="11"/>
      <c r="BC554" s="11"/>
    </row>
    <row r="555" spans="3:55" s="2" customFormat="1" x14ac:dyDescent="0.25">
      <c r="C555" s="11"/>
      <c r="D555" s="11"/>
      <c r="E555" s="11"/>
      <c r="F555" s="11"/>
      <c r="G555" s="11"/>
      <c r="H555" s="11"/>
      <c r="AW555" s="512"/>
      <c r="AX555" s="523"/>
      <c r="AY555" s="505"/>
      <c r="AZ555" s="525"/>
      <c r="BA555" s="507"/>
      <c r="BB555" s="11"/>
      <c r="BC555" s="11"/>
    </row>
    <row r="556" spans="3:55" s="2" customFormat="1" x14ac:dyDescent="0.25">
      <c r="C556" s="11"/>
      <c r="D556" s="11"/>
      <c r="E556" s="11"/>
      <c r="F556" s="11"/>
      <c r="G556" s="11"/>
      <c r="H556" s="11"/>
      <c r="AW556" s="512"/>
      <c r="AX556" s="523"/>
      <c r="AY556" s="505"/>
      <c r="AZ556" s="525"/>
      <c r="BA556" s="507"/>
      <c r="BB556" s="11"/>
      <c r="BC556" s="11"/>
    </row>
    <row r="557" spans="3:55" s="2" customFormat="1" x14ac:dyDescent="0.25">
      <c r="C557" s="11"/>
      <c r="D557" s="11"/>
      <c r="E557" s="11"/>
      <c r="F557" s="11"/>
      <c r="G557" s="11"/>
      <c r="H557" s="11"/>
      <c r="AW557" s="512"/>
      <c r="AX557" s="523"/>
      <c r="AY557" s="505"/>
      <c r="AZ557" s="525"/>
      <c r="BA557" s="507"/>
      <c r="BB557" s="11"/>
      <c r="BC557" s="11"/>
    </row>
    <row r="558" spans="3:55" s="2" customFormat="1" x14ac:dyDescent="0.25">
      <c r="C558" s="11"/>
      <c r="D558" s="11"/>
      <c r="E558" s="11"/>
      <c r="F558" s="11"/>
      <c r="G558" s="11"/>
      <c r="H558" s="11"/>
      <c r="AW558" s="512"/>
      <c r="AX558" s="523"/>
      <c r="AY558" s="505"/>
      <c r="AZ558" s="525"/>
      <c r="BA558" s="507"/>
      <c r="BB558" s="11"/>
      <c r="BC558" s="11"/>
    </row>
    <row r="559" spans="3:55" s="2" customFormat="1" x14ac:dyDescent="0.25">
      <c r="C559" s="11"/>
      <c r="D559" s="11"/>
      <c r="E559" s="11"/>
      <c r="F559" s="11"/>
      <c r="G559" s="11"/>
      <c r="H559" s="11"/>
      <c r="AW559" s="512"/>
      <c r="AX559" s="523"/>
      <c r="AY559" s="505"/>
      <c r="AZ559" s="525"/>
      <c r="BA559" s="507"/>
      <c r="BB559" s="11"/>
      <c r="BC559" s="11"/>
    </row>
    <row r="560" spans="3:55" s="2" customFormat="1" x14ac:dyDescent="0.25">
      <c r="C560" s="11"/>
      <c r="D560" s="11"/>
      <c r="E560" s="11"/>
      <c r="F560" s="11"/>
      <c r="G560" s="11"/>
      <c r="H560" s="11"/>
      <c r="AW560" s="512"/>
      <c r="AX560" s="523"/>
      <c r="AY560" s="505"/>
      <c r="AZ560" s="525"/>
      <c r="BA560" s="507"/>
      <c r="BB560" s="11"/>
      <c r="BC560" s="11"/>
    </row>
    <row r="561" spans="3:55" s="2" customFormat="1" x14ac:dyDescent="0.25">
      <c r="C561" s="11"/>
      <c r="D561" s="11"/>
      <c r="E561" s="11"/>
      <c r="F561" s="11"/>
      <c r="G561" s="11"/>
      <c r="H561" s="11"/>
      <c r="AW561" s="512"/>
      <c r="AX561" s="523"/>
      <c r="AY561" s="505"/>
      <c r="AZ561" s="525"/>
      <c r="BA561" s="507"/>
      <c r="BB561" s="11"/>
      <c r="BC561" s="11"/>
    </row>
    <row r="562" spans="3:55" s="2" customFormat="1" x14ac:dyDescent="0.25">
      <c r="C562" s="11"/>
      <c r="D562" s="11"/>
      <c r="E562" s="11"/>
      <c r="F562" s="11"/>
      <c r="G562" s="11"/>
      <c r="H562" s="11"/>
      <c r="AW562" s="512"/>
      <c r="AX562" s="523"/>
      <c r="AY562" s="505"/>
      <c r="AZ562" s="525"/>
      <c r="BA562" s="507"/>
      <c r="BB562" s="11"/>
      <c r="BC562" s="11"/>
    </row>
    <row r="563" spans="3:55" s="2" customFormat="1" x14ac:dyDescent="0.25">
      <c r="C563" s="11"/>
      <c r="D563" s="11"/>
      <c r="E563" s="11"/>
      <c r="F563" s="11"/>
      <c r="G563" s="11"/>
      <c r="H563" s="11"/>
      <c r="AW563" s="512"/>
      <c r="AX563" s="523"/>
      <c r="AY563" s="505"/>
      <c r="AZ563" s="525"/>
      <c r="BA563" s="507"/>
      <c r="BB563" s="11"/>
      <c r="BC563" s="11"/>
    </row>
    <row r="564" spans="3:55" s="2" customFormat="1" x14ac:dyDescent="0.25">
      <c r="C564" s="11"/>
      <c r="D564" s="11"/>
      <c r="E564" s="11"/>
      <c r="F564" s="11"/>
      <c r="G564" s="11"/>
      <c r="H564" s="11"/>
      <c r="AW564" s="512"/>
      <c r="AX564" s="523"/>
      <c r="AY564" s="505"/>
      <c r="AZ564" s="525"/>
      <c r="BA564" s="507"/>
      <c r="BB564" s="11"/>
      <c r="BC564" s="11"/>
    </row>
    <row r="565" spans="3:55" s="2" customFormat="1" x14ac:dyDescent="0.25">
      <c r="C565" s="11"/>
      <c r="D565" s="11"/>
      <c r="E565" s="11"/>
      <c r="F565" s="11"/>
      <c r="G565" s="11"/>
      <c r="H565" s="11"/>
      <c r="AW565" s="512"/>
      <c r="AX565" s="523"/>
      <c r="AY565" s="505"/>
      <c r="AZ565" s="525"/>
      <c r="BA565" s="507"/>
      <c r="BB565" s="11"/>
      <c r="BC565" s="11"/>
    </row>
    <row r="566" spans="3:55" s="2" customFormat="1" x14ac:dyDescent="0.25">
      <c r="C566" s="11"/>
      <c r="D566" s="11"/>
      <c r="E566" s="11"/>
      <c r="F566" s="11"/>
      <c r="G566" s="11"/>
      <c r="H566" s="11"/>
      <c r="AW566" s="512"/>
      <c r="AX566" s="523"/>
      <c r="AY566" s="505"/>
      <c r="AZ566" s="525"/>
      <c r="BA566" s="507"/>
      <c r="BB566" s="11"/>
      <c r="BC566" s="11"/>
    </row>
    <row r="567" spans="3:55" s="2" customFormat="1" x14ac:dyDescent="0.25">
      <c r="C567" s="11"/>
      <c r="D567" s="11"/>
      <c r="E567" s="11"/>
      <c r="F567" s="11"/>
      <c r="G567" s="11"/>
      <c r="H567" s="11"/>
      <c r="AW567" s="512"/>
      <c r="AX567" s="523"/>
      <c r="AY567" s="505"/>
      <c r="AZ567" s="525"/>
      <c r="BA567" s="507"/>
      <c r="BB567" s="11"/>
      <c r="BC567" s="11"/>
    </row>
    <row r="568" spans="3:55" s="2" customFormat="1" x14ac:dyDescent="0.25">
      <c r="C568" s="11"/>
      <c r="D568" s="11"/>
      <c r="E568" s="11"/>
      <c r="F568" s="11"/>
      <c r="G568" s="11"/>
      <c r="H568" s="11"/>
      <c r="AW568" s="512"/>
      <c r="AX568" s="523"/>
      <c r="AY568" s="505"/>
      <c r="AZ568" s="525"/>
      <c r="BA568" s="507"/>
      <c r="BB568" s="11"/>
      <c r="BC568" s="11"/>
    </row>
    <row r="569" spans="3:55" s="2" customFormat="1" x14ac:dyDescent="0.25">
      <c r="C569" s="11"/>
      <c r="D569" s="11"/>
      <c r="E569" s="11"/>
      <c r="F569" s="11"/>
      <c r="G569" s="11"/>
      <c r="H569" s="11"/>
      <c r="AW569" s="512"/>
      <c r="AX569" s="523"/>
      <c r="AY569" s="505"/>
      <c r="AZ569" s="525"/>
      <c r="BA569" s="507"/>
      <c r="BB569" s="11"/>
      <c r="BC569" s="11"/>
    </row>
    <row r="570" spans="3:55" s="2" customFormat="1" x14ac:dyDescent="0.25">
      <c r="C570" s="11"/>
      <c r="D570" s="11"/>
      <c r="E570" s="11"/>
      <c r="F570" s="11"/>
      <c r="G570" s="11"/>
      <c r="H570" s="11"/>
      <c r="AW570" s="512"/>
      <c r="AX570" s="523"/>
      <c r="AY570" s="505"/>
      <c r="AZ570" s="525"/>
      <c r="BA570" s="507"/>
      <c r="BB570" s="11"/>
      <c r="BC570" s="11"/>
    </row>
    <row r="571" spans="3:55" s="2" customFormat="1" x14ac:dyDescent="0.25">
      <c r="C571" s="11"/>
      <c r="D571" s="11"/>
      <c r="E571" s="11"/>
      <c r="F571" s="11"/>
      <c r="G571" s="11"/>
      <c r="H571" s="11"/>
      <c r="AW571" s="512"/>
      <c r="AX571" s="523"/>
      <c r="AY571" s="505"/>
      <c r="AZ571" s="525"/>
      <c r="BA571" s="507"/>
      <c r="BB571" s="11"/>
      <c r="BC571" s="11"/>
    </row>
    <row r="572" spans="3:55" s="2" customFormat="1" x14ac:dyDescent="0.25">
      <c r="C572" s="11"/>
      <c r="D572" s="11"/>
      <c r="E572" s="11"/>
      <c r="F572" s="11"/>
      <c r="G572" s="11"/>
      <c r="H572" s="11"/>
      <c r="AW572" s="512"/>
      <c r="AX572" s="523"/>
      <c r="AY572" s="505"/>
      <c r="AZ572" s="525"/>
      <c r="BA572" s="507"/>
      <c r="BB572" s="11"/>
      <c r="BC572" s="11"/>
    </row>
    <row r="573" spans="3:55" s="2" customFormat="1" x14ac:dyDescent="0.25">
      <c r="C573" s="11"/>
      <c r="D573" s="11"/>
      <c r="E573" s="11"/>
      <c r="F573" s="11"/>
      <c r="G573" s="11"/>
      <c r="H573" s="11"/>
      <c r="AW573" s="512"/>
      <c r="AX573" s="523"/>
      <c r="AY573" s="505"/>
      <c r="AZ573" s="525"/>
      <c r="BA573" s="507"/>
      <c r="BB573" s="11"/>
      <c r="BC573" s="11"/>
    </row>
    <row r="574" spans="3:55" s="2" customFormat="1" x14ac:dyDescent="0.25">
      <c r="C574" s="11"/>
      <c r="D574" s="11"/>
      <c r="E574" s="11"/>
      <c r="F574" s="11"/>
      <c r="G574" s="11"/>
      <c r="H574" s="11"/>
      <c r="AW574" s="512"/>
      <c r="AX574" s="523"/>
      <c r="AY574" s="505"/>
      <c r="AZ574" s="525"/>
      <c r="BA574" s="507"/>
      <c r="BB574" s="11"/>
      <c r="BC574" s="11"/>
    </row>
    <row r="575" spans="3:55" s="2" customFormat="1" x14ac:dyDescent="0.25">
      <c r="C575" s="11"/>
      <c r="D575" s="11"/>
      <c r="E575" s="11"/>
      <c r="F575" s="11"/>
      <c r="G575" s="11"/>
      <c r="H575" s="11"/>
      <c r="AW575" s="512"/>
      <c r="AX575" s="523"/>
      <c r="AY575" s="505"/>
      <c r="AZ575" s="525"/>
      <c r="BA575" s="507"/>
      <c r="BB575" s="11"/>
      <c r="BC575" s="11"/>
    </row>
    <row r="576" spans="3:55" s="2" customFormat="1" x14ac:dyDescent="0.25">
      <c r="C576" s="11"/>
      <c r="D576" s="11"/>
      <c r="E576" s="11"/>
      <c r="F576" s="11"/>
      <c r="G576" s="11"/>
      <c r="H576" s="11"/>
      <c r="AW576" s="512"/>
      <c r="AX576" s="523"/>
      <c r="AY576" s="505"/>
      <c r="AZ576" s="525"/>
      <c r="BA576" s="507"/>
      <c r="BB576" s="11"/>
      <c r="BC576" s="11"/>
    </row>
    <row r="577" spans="3:55" s="2" customFormat="1" x14ac:dyDescent="0.25">
      <c r="C577" s="11"/>
      <c r="D577" s="11"/>
      <c r="E577" s="11"/>
      <c r="F577" s="11"/>
      <c r="G577" s="11"/>
      <c r="H577" s="11"/>
      <c r="AW577" s="512"/>
      <c r="AX577" s="523"/>
      <c r="AY577" s="505"/>
      <c r="AZ577" s="525"/>
      <c r="BA577" s="507"/>
      <c r="BB577" s="11"/>
      <c r="BC577" s="11"/>
    </row>
    <row r="578" spans="3:55" s="2" customFormat="1" x14ac:dyDescent="0.25">
      <c r="C578" s="11"/>
      <c r="D578" s="11"/>
      <c r="E578" s="11"/>
      <c r="F578" s="11"/>
      <c r="G578" s="11"/>
      <c r="H578" s="11"/>
      <c r="AW578" s="512"/>
      <c r="AX578" s="523"/>
      <c r="AY578" s="505"/>
      <c r="AZ578" s="525"/>
      <c r="BA578" s="507"/>
      <c r="BB578" s="11"/>
      <c r="BC578" s="11"/>
    </row>
    <row r="579" spans="3:55" s="2" customFormat="1" x14ac:dyDescent="0.25">
      <c r="C579" s="11"/>
      <c r="D579" s="11"/>
      <c r="E579" s="11"/>
      <c r="F579" s="11"/>
      <c r="G579" s="11"/>
      <c r="H579" s="11"/>
      <c r="AW579" s="512"/>
      <c r="AX579" s="523"/>
      <c r="AY579" s="505"/>
      <c r="AZ579" s="525"/>
      <c r="BA579" s="507"/>
      <c r="BB579" s="11"/>
      <c r="BC579" s="11"/>
    </row>
    <row r="580" spans="3:55" s="2" customFormat="1" x14ac:dyDescent="0.25">
      <c r="C580" s="11"/>
      <c r="D580" s="11"/>
      <c r="E580" s="11"/>
      <c r="F580" s="11"/>
      <c r="G580" s="11"/>
      <c r="H580" s="11"/>
      <c r="AW580" s="512"/>
      <c r="AX580" s="523"/>
      <c r="AY580" s="505"/>
      <c r="AZ580" s="525"/>
      <c r="BA580" s="507"/>
      <c r="BB580" s="11"/>
      <c r="BC580" s="11"/>
    </row>
    <row r="581" spans="3:55" s="2" customFormat="1" x14ac:dyDescent="0.25">
      <c r="C581" s="11"/>
      <c r="D581" s="11"/>
      <c r="E581" s="11"/>
      <c r="F581" s="11"/>
      <c r="G581" s="11"/>
      <c r="H581" s="11"/>
      <c r="AW581" s="512"/>
      <c r="AX581" s="523"/>
      <c r="AY581" s="505"/>
      <c r="AZ581" s="525"/>
      <c r="BA581" s="507"/>
      <c r="BB581" s="11"/>
      <c r="BC581" s="11"/>
    </row>
    <row r="582" spans="3:55" s="2" customFormat="1" x14ac:dyDescent="0.25">
      <c r="C582" s="11"/>
      <c r="D582" s="11"/>
      <c r="E582" s="11"/>
      <c r="F582" s="11"/>
      <c r="G582" s="11"/>
      <c r="H582" s="11"/>
      <c r="AW582" s="512"/>
      <c r="AX582" s="523"/>
      <c r="AY582" s="505"/>
      <c r="AZ582" s="525"/>
      <c r="BA582" s="507"/>
      <c r="BB582" s="11"/>
      <c r="BC582" s="11"/>
    </row>
    <row r="583" spans="3:55" s="2" customFormat="1" x14ac:dyDescent="0.25">
      <c r="C583" s="11"/>
      <c r="D583" s="11"/>
      <c r="E583" s="11"/>
      <c r="F583" s="11"/>
      <c r="G583" s="11"/>
      <c r="H583" s="11"/>
      <c r="AW583" s="512"/>
      <c r="AX583" s="523"/>
      <c r="AY583" s="505"/>
      <c r="AZ583" s="525"/>
      <c r="BA583" s="507"/>
      <c r="BB583" s="11"/>
      <c r="BC583" s="11"/>
    </row>
    <row r="584" spans="3:55" s="2" customFormat="1" x14ac:dyDescent="0.25">
      <c r="C584" s="11"/>
      <c r="D584" s="11"/>
      <c r="E584" s="11"/>
      <c r="F584" s="11"/>
      <c r="G584" s="11"/>
      <c r="H584" s="11"/>
      <c r="AW584" s="512"/>
      <c r="AX584" s="523"/>
      <c r="AY584" s="505"/>
      <c r="AZ584" s="525"/>
      <c r="BA584" s="507"/>
      <c r="BB584" s="11"/>
      <c r="BC584" s="11"/>
    </row>
    <row r="585" spans="3:55" s="2" customFormat="1" x14ac:dyDescent="0.25">
      <c r="C585" s="11"/>
      <c r="D585" s="11"/>
      <c r="E585" s="11"/>
      <c r="F585" s="11"/>
      <c r="G585" s="11"/>
      <c r="H585" s="11"/>
      <c r="AW585" s="512"/>
      <c r="AX585" s="523"/>
      <c r="AY585" s="505"/>
      <c r="AZ585" s="525"/>
      <c r="BA585" s="507"/>
      <c r="BB585" s="11"/>
      <c r="BC585" s="11"/>
    </row>
    <row r="586" spans="3:55" s="2" customFormat="1" x14ac:dyDescent="0.25">
      <c r="C586" s="11"/>
      <c r="D586" s="11"/>
      <c r="E586" s="11"/>
      <c r="F586" s="11"/>
      <c r="G586" s="11"/>
      <c r="H586" s="11"/>
      <c r="AW586" s="512"/>
      <c r="AX586" s="523"/>
      <c r="AY586" s="505"/>
      <c r="AZ586" s="525"/>
      <c r="BA586" s="507"/>
      <c r="BB586" s="11"/>
      <c r="BC586" s="11"/>
    </row>
    <row r="587" spans="3:55" s="2" customFormat="1" x14ac:dyDescent="0.25">
      <c r="C587" s="11"/>
      <c r="D587" s="11"/>
      <c r="E587" s="11"/>
      <c r="F587" s="11"/>
      <c r="G587" s="11"/>
      <c r="H587" s="11"/>
      <c r="AW587" s="512"/>
      <c r="AX587" s="523"/>
      <c r="AY587" s="505"/>
      <c r="AZ587" s="525"/>
      <c r="BA587" s="507"/>
      <c r="BB587" s="11"/>
      <c r="BC587" s="11"/>
    </row>
    <row r="588" spans="3:55" s="2" customFormat="1" x14ac:dyDescent="0.25">
      <c r="C588" s="11"/>
      <c r="D588" s="11"/>
      <c r="E588" s="11"/>
      <c r="F588" s="11"/>
      <c r="G588" s="11"/>
      <c r="H588" s="11"/>
      <c r="AW588" s="512"/>
      <c r="AX588" s="523"/>
      <c r="AY588" s="505"/>
      <c r="AZ588" s="525"/>
      <c r="BA588" s="507"/>
      <c r="BB588" s="11"/>
      <c r="BC588" s="11"/>
    </row>
    <row r="589" spans="3:55" s="2" customFormat="1" x14ac:dyDescent="0.25">
      <c r="C589" s="11"/>
      <c r="D589" s="11"/>
      <c r="E589" s="11"/>
      <c r="F589" s="11"/>
      <c r="G589" s="11"/>
      <c r="H589" s="11"/>
      <c r="AW589" s="512"/>
      <c r="AX589" s="523"/>
      <c r="AY589" s="505"/>
      <c r="AZ589" s="525"/>
      <c r="BA589" s="507"/>
      <c r="BB589" s="11"/>
      <c r="BC589" s="11"/>
    </row>
    <row r="590" spans="3:55" s="2" customFormat="1" x14ac:dyDescent="0.25">
      <c r="C590" s="11"/>
      <c r="D590" s="11"/>
      <c r="E590" s="11"/>
      <c r="F590" s="11"/>
      <c r="G590" s="11"/>
      <c r="H590" s="11"/>
      <c r="AW590" s="512"/>
      <c r="AX590" s="523"/>
      <c r="AY590" s="505"/>
      <c r="AZ590" s="525"/>
      <c r="BA590" s="507"/>
      <c r="BB590" s="11"/>
      <c r="BC590" s="11"/>
    </row>
    <row r="591" spans="3:55" s="2" customFormat="1" x14ac:dyDescent="0.25">
      <c r="C591" s="11"/>
      <c r="D591" s="11"/>
      <c r="E591" s="11"/>
      <c r="F591" s="11"/>
      <c r="G591" s="11"/>
      <c r="H591" s="11"/>
      <c r="AW591" s="512"/>
      <c r="AX591" s="523"/>
      <c r="AY591" s="505"/>
      <c r="AZ591" s="525"/>
      <c r="BA591" s="507"/>
      <c r="BB591" s="11"/>
      <c r="BC591" s="11"/>
    </row>
    <row r="592" spans="3:55" s="2" customFormat="1" x14ac:dyDescent="0.25">
      <c r="C592" s="11"/>
      <c r="D592" s="11"/>
      <c r="E592" s="11"/>
      <c r="F592" s="11"/>
      <c r="G592" s="11"/>
      <c r="H592" s="11"/>
      <c r="AW592" s="512"/>
      <c r="AX592" s="523"/>
      <c r="AY592" s="505"/>
      <c r="AZ592" s="525"/>
      <c r="BA592" s="507"/>
      <c r="BB592" s="11"/>
      <c r="BC592" s="11"/>
    </row>
    <row r="593" spans="3:55" s="2" customFormat="1" x14ac:dyDescent="0.25">
      <c r="C593" s="11"/>
      <c r="D593" s="11"/>
      <c r="E593" s="11"/>
      <c r="F593" s="11"/>
      <c r="G593" s="11"/>
      <c r="H593" s="11"/>
      <c r="AW593" s="512"/>
      <c r="AX593" s="523"/>
      <c r="AY593" s="505"/>
      <c r="AZ593" s="525"/>
      <c r="BA593" s="507"/>
      <c r="BB593" s="11"/>
      <c r="BC593" s="11"/>
    </row>
    <row r="594" spans="3:55" s="2" customFormat="1" x14ac:dyDescent="0.25">
      <c r="C594" s="11"/>
      <c r="D594" s="11"/>
      <c r="E594" s="11"/>
      <c r="F594" s="11"/>
      <c r="G594" s="11"/>
      <c r="H594" s="11"/>
      <c r="AW594" s="512"/>
      <c r="AX594" s="523"/>
      <c r="AY594" s="505"/>
      <c r="AZ594" s="525"/>
      <c r="BA594" s="507"/>
      <c r="BB594" s="11"/>
      <c r="BC594" s="11"/>
    </row>
    <row r="595" spans="3:55" s="2" customFormat="1" x14ac:dyDescent="0.25">
      <c r="C595" s="11"/>
      <c r="D595" s="11"/>
      <c r="E595" s="11"/>
      <c r="F595" s="11"/>
      <c r="G595" s="11"/>
      <c r="H595" s="11"/>
      <c r="AW595" s="512"/>
      <c r="AX595" s="523"/>
      <c r="AY595" s="505"/>
      <c r="AZ595" s="525"/>
      <c r="BA595" s="507"/>
      <c r="BB595" s="11"/>
      <c r="BC595" s="11"/>
    </row>
    <row r="596" spans="3:55" s="2" customFormat="1" x14ac:dyDescent="0.25">
      <c r="C596" s="11"/>
      <c r="D596" s="11"/>
      <c r="E596" s="11"/>
      <c r="F596" s="11"/>
      <c r="G596" s="11"/>
      <c r="H596" s="11"/>
      <c r="AW596" s="512"/>
      <c r="AX596" s="523"/>
      <c r="AY596" s="505"/>
      <c r="AZ596" s="525"/>
      <c r="BA596" s="507"/>
      <c r="BB596" s="11"/>
      <c r="BC596" s="11"/>
    </row>
    <row r="597" spans="3:55" s="2" customFormat="1" x14ac:dyDescent="0.25">
      <c r="C597" s="11"/>
      <c r="D597" s="11"/>
      <c r="E597" s="11"/>
      <c r="F597" s="11"/>
      <c r="G597" s="11"/>
      <c r="H597" s="11"/>
      <c r="AW597" s="512"/>
      <c r="AX597" s="523"/>
      <c r="AY597" s="505"/>
      <c r="AZ597" s="525"/>
      <c r="BA597" s="507"/>
      <c r="BB597" s="11"/>
      <c r="BC597" s="11"/>
    </row>
    <row r="598" spans="3:55" s="2" customFormat="1" x14ac:dyDescent="0.25">
      <c r="C598" s="11"/>
      <c r="D598" s="11"/>
      <c r="E598" s="11"/>
      <c r="F598" s="11"/>
      <c r="G598" s="11"/>
      <c r="H598" s="11"/>
      <c r="AW598" s="512"/>
      <c r="AX598" s="523"/>
      <c r="AY598" s="505"/>
      <c r="AZ598" s="525"/>
      <c r="BA598" s="507"/>
      <c r="BB598" s="11"/>
      <c r="BC598" s="11"/>
    </row>
    <row r="599" spans="3:55" s="2" customFormat="1" x14ac:dyDescent="0.25">
      <c r="C599" s="11"/>
      <c r="D599" s="11"/>
      <c r="E599" s="11"/>
      <c r="F599" s="11"/>
      <c r="G599" s="11"/>
      <c r="H599" s="11"/>
      <c r="AW599" s="512"/>
      <c r="AX599" s="523"/>
      <c r="AY599" s="505"/>
      <c r="AZ599" s="525"/>
      <c r="BA599" s="507"/>
      <c r="BB599" s="11"/>
      <c r="BC599" s="11"/>
    </row>
    <row r="600" spans="3:55" s="2" customFormat="1" x14ac:dyDescent="0.25">
      <c r="C600" s="11"/>
      <c r="D600" s="11"/>
      <c r="E600" s="11"/>
      <c r="F600" s="11"/>
      <c r="G600" s="11"/>
      <c r="H600" s="11"/>
      <c r="AW600" s="512"/>
      <c r="AX600" s="523"/>
      <c r="AY600" s="505"/>
      <c r="AZ600" s="525"/>
      <c r="BA600" s="507"/>
      <c r="BB600" s="11"/>
      <c r="BC600" s="11"/>
    </row>
    <row r="601" spans="3:55" s="2" customFormat="1" x14ac:dyDescent="0.25">
      <c r="C601" s="11"/>
      <c r="D601" s="11"/>
      <c r="E601" s="11"/>
      <c r="F601" s="11"/>
      <c r="G601" s="11"/>
      <c r="H601" s="11"/>
      <c r="AW601" s="512"/>
      <c r="AX601" s="523"/>
      <c r="AY601" s="505"/>
      <c r="AZ601" s="525"/>
      <c r="BA601" s="507"/>
      <c r="BB601" s="11"/>
      <c r="BC601" s="11"/>
    </row>
    <row r="602" spans="3:55" s="2" customFormat="1" x14ac:dyDescent="0.25">
      <c r="C602" s="11"/>
      <c r="D602" s="11"/>
      <c r="E602" s="11"/>
      <c r="F602" s="11"/>
      <c r="G602" s="11"/>
      <c r="H602" s="11"/>
      <c r="AW602" s="512"/>
      <c r="AX602" s="523"/>
      <c r="AY602" s="505"/>
      <c r="AZ602" s="525"/>
      <c r="BA602" s="507"/>
      <c r="BB602" s="11"/>
      <c r="BC602" s="11"/>
    </row>
    <row r="603" spans="3:55" s="2" customFormat="1" x14ac:dyDescent="0.25">
      <c r="C603" s="11"/>
      <c r="D603" s="11"/>
      <c r="E603" s="11"/>
      <c r="F603" s="11"/>
      <c r="G603" s="11"/>
      <c r="H603" s="11"/>
      <c r="AW603" s="512"/>
      <c r="AX603" s="523"/>
      <c r="AY603" s="505"/>
      <c r="AZ603" s="525"/>
      <c r="BA603" s="507"/>
      <c r="BB603" s="11"/>
      <c r="BC603" s="11"/>
    </row>
    <row r="604" spans="3:55" s="2" customFormat="1" x14ac:dyDescent="0.25">
      <c r="C604" s="11"/>
      <c r="D604" s="11"/>
      <c r="E604" s="11"/>
      <c r="F604" s="11"/>
      <c r="G604" s="11"/>
      <c r="H604" s="11"/>
      <c r="AW604" s="512"/>
      <c r="AX604" s="523"/>
      <c r="AY604" s="505"/>
      <c r="AZ604" s="525"/>
      <c r="BA604" s="507"/>
      <c r="BB604" s="11"/>
      <c r="BC604" s="11"/>
    </row>
    <row r="605" spans="3:55" s="2" customFormat="1" x14ac:dyDescent="0.25">
      <c r="C605" s="11"/>
      <c r="D605" s="11"/>
      <c r="E605" s="11"/>
      <c r="F605" s="11"/>
      <c r="G605" s="11"/>
      <c r="H605" s="11"/>
      <c r="AW605" s="512"/>
      <c r="AX605" s="523"/>
      <c r="AY605" s="505"/>
      <c r="AZ605" s="525"/>
      <c r="BA605" s="507"/>
      <c r="BB605" s="11"/>
      <c r="BC605" s="11"/>
    </row>
    <row r="606" spans="3:55" s="2" customFormat="1" x14ac:dyDescent="0.25">
      <c r="C606" s="11"/>
      <c r="D606" s="11"/>
      <c r="E606" s="11"/>
      <c r="F606" s="11"/>
      <c r="G606" s="11"/>
      <c r="H606" s="11"/>
      <c r="AW606" s="512"/>
      <c r="AX606" s="523"/>
      <c r="AY606" s="505"/>
      <c r="AZ606" s="525"/>
      <c r="BA606" s="507"/>
      <c r="BB606" s="11"/>
      <c r="BC606" s="11"/>
    </row>
    <row r="607" spans="3:55" s="2" customFormat="1" x14ac:dyDescent="0.25">
      <c r="C607" s="11"/>
      <c r="D607" s="11"/>
      <c r="E607" s="11"/>
      <c r="F607" s="11"/>
      <c r="G607" s="11"/>
      <c r="H607" s="11"/>
      <c r="AW607" s="512"/>
      <c r="AX607" s="523"/>
      <c r="AY607" s="505"/>
      <c r="AZ607" s="525"/>
      <c r="BA607" s="507"/>
      <c r="BB607" s="11"/>
      <c r="BC607" s="11"/>
    </row>
    <row r="608" spans="3:55" s="2" customFormat="1" x14ac:dyDescent="0.25">
      <c r="C608" s="11"/>
      <c r="D608" s="11"/>
      <c r="E608" s="11"/>
      <c r="F608" s="11"/>
      <c r="G608" s="11"/>
      <c r="H608" s="11"/>
      <c r="AW608" s="512"/>
      <c r="AX608" s="523"/>
      <c r="AY608" s="505"/>
      <c r="AZ608" s="525"/>
      <c r="BA608" s="507"/>
      <c r="BB608" s="11"/>
      <c r="BC608" s="11"/>
    </row>
    <row r="609" spans="3:55" s="2" customFormat="1" x14ac:dyDescent="0.25">
      <c r="C609" s="11"/>
      <c r="D609" s="11"/>
      <c r="E609" s="11"/>
      <c r="F609" s="11"/>
      <c r="G609" s="11"/>
      <c r="H609" s="11"/>
      <c r="AW609" s="512"/>
      <c r="AX609" s="523"/>
      <c r="AY609" s="505"/>
      <c r="AZ609" s="525"/>
      <c r="BA609" s="507"/>
      <c r="BB609" s="11"/>
      <c r="BC609" s="11"/>
    </row>
    <row r="610" spans="3:55" s="2" customFormat="1" x14ac:dyDescent="0.25">
      <c r="C610" s="11"/>
      <c r="D610" s="11"/>
      <c r="E610" s="11"/>
      <c r="F610" s="11"/>
      <c r="G610" s="11"/>
      <c r="H610" s="11"/>
      <c r="AW610" s="512"/>
      <c r="AX610" s="523"/>
      <c r="AY610" s="505"/>
      <c r="AZ610" s="525"/>
      <c r="BA610" s="507"/>
      <c r="BB610" s="11"/>
      <c r="BC610" s="11"/>
    </row>
    <row r="611" spans="3:55" s="2" customFormat="1" x14ac:dyDescent="0.25">
      <c r="C611" s="11"/>
      <c r="D611" s="11"/>
      <c r="E611" s="11"/>
      <c r="F611" s="11"/>
      <c r="G611" s="11"/>
      <c r="H611" s="11"/>
      <c r="AW611" s="512"/>
      <c r="AX611" s="523"/>
      <c r="AY611" s="505"/>
      <c r="AZ611" s="525"/>
      <c r="BA611" s="507"/>
      <c r="BB611" s="11"/>
      <c r="BC611" s="11"/>
    </row>
    <row r="612" spans="3:55" s="2" customFormat="1" x14ac:dyDescent="0.25">
      <c r="C612" s="11"/>
      <c r="D612" s="11"/>
      <c r="E612" s="11"/>
      <c r="F612" s="11"/>
      <c r="G612" s="11"/>
      <c r="H612" s="11"/>
      <c r="AW612" s="512"/>
      <c r="AX612" s="523"/>
      <c r="AY612" s="505"/>
      <c r="AZ612" s="525"/>
      <c r="BA612" s="507"/>
      <c r="BB612" s="11"/>
      <c r="BC612" s="11"/>
    </row>
    <row r="613" spans="3:55" s="2" customFormat="1" x14ac:dyDescent="0.25">
      <c r="C613" s="11"/>
      <c r="D613" s="11"/>
      <c r="E613" s="11"/>
      <c r="F613" s="11"/>
      <c r="G613" s="11"/>
      <c r="H613" s="11"/>
      <c r="AW613" s="512"/>
      <c r="AX613" s="523"/>
      <c r="AY613" s="505"/>
      <c r="AZ613" s="525"/>
      <c r="BA613" s="507"/>
      <c r="BB613" s="11"/>
      <c r="BC613" s="11"/>
    </row>
    <row r="614" spans="3:55" s="2" customFormat="1" x14ac:dyDescent="0.25">
      <c r="C614" s="11"/>
      <c r="D614" s="11"/>
      <c r="E614" s="11"/>
      <c r="F614" s="11"/>
      <c r="G614" s="11"/>
      <c r="H614" s="11"/>
      <c r="AW614" s="512"/>
      <c r="AX614" s="523"/>
      <c r="AY614" s="505"/>
      <c r="AZ614" s="525"/>
      <c r="BA614" s="507"/>
      <c r="BB614" s="11"/>
      <c r="BC614" s="11"/>
    </row>
    <row r="615" spans="3:55" s="2" customFormat="1" x14ac:dyDescent="0.25">
      <c r="C615" s="11"/>
      <c r="D615" s="11"/>
      <c r="E615" s="11"/>
      <c r="F615" s="11"/>
      <c r="G615" s="11"/>
      <c r="H615" s="11"/>
      <c r="AW615" s="512"/>
      <c r="AX615" s="523"/>
      <c r="AY615" s="505"/>
      <c r="AZ615" s="525"/>
      <c r="BA615" s="507"/>
      <c r="BB615" s="11"/>
      <c r="BC615" s="11"/>
    </row>
    <row r="616" spans="3:55" s="2" customFormat="1" x14ac:dyDescent="0.25">
      <c r="C616" s="11"/>
      <c r="D616" s="11"/>
      <c r="E616" s="11"/>
      <c r="F616" s="11"/>
      <c r="G616" s="11"/>
      <c r="H616" s="11"/>
      <c r="AW616" s="512"/>
      <c r="AX616" s="523"/>
      <c r="AY616" s="505"/>
      <c r="AZ616" s="525"/>
      <c r="BA616" s="507"/>
      <c r="BB616" s="11"/>
      <c r="BC616" s="11"/>
    </row>
    <row r="617" spans="3:55" s="2" customFormat="1" x14ac:dyDescent="0.25">
      <c r="C617" s="11"/>
      <c r="D617" s="11"/>
      <c r="E617" s="11"/>
      <c r="F617" s="11"/>
      <c r="G617" s="11"/>
      <c r="H617" s="11"/>
      <c r="AW617" s="512"/>
      <c r="AX617" s="523"/>
      <c r="AY617" s="505"/>
      <c r="AZ617" s="525"/>
      <c r="BA617" s="507"/>
      <c r="BB617" s="11"/>
      <c r="BC617" s="11"/>
    </row>
    <row r="618" spans="3:55" s="2" customFormat="1" x14ac:dyDescent="0.25">
      <c r="C618" s="11"/>
      <c r="D618" s="11"/>
      <c r="E618" s="11"/>
      <c r="F618" s="11"/>
      <c r="G618" s="11"/>
      <c r="H618" s="11"/>
      <c r="AW618" s="512"/>
      <c r="AX618" s="523"/>
      <c r="AY618" s="505"/>
      <c r="AZ618" s="525"/>
      <c r="BA618" s="507"/>
      <c r="BB618" s="11"/>
      <c r="BC618" s="11"/>
    </row>
    <row r="619" spans="3:55" s="2" customFormat="1" x14ac:dyDescent="0.25">
      <c r="C619" s="11"/>
      <c r="D619" s="11"/>
      <c r="E619" s="11"/>
      <c r="F619" s="11"/>
      <c r="G619" s="11"/>
      <c r="H619" s="11"/>
      <c r="AW619" s="512"/>
      <c r="AX619" s="523"/>
      <c r="AY619" s="505"/>
      <c r="AZ619" s="525"/>
      <c r="BA619" s="507"/>
      <c r="BB619" s="11"/>
      <c r="BC619" s="11"/>
    </row>
    <row r="620" spans="3:55" s="2" customFormat="1" x14ac:dyDescent="0.25">
      <c r="C620" s="11"/>
      <c r="D620" s="11"/>
      <c r="E620" s="11"/>
      <c r="F620" s="11"/>
      <c r="G620" s="11"/>
      <c r="H620" s="11"/>
      <c r="AW620" s="512"/>
      <c r="AX620" s="523"/>
      <c r="AY620" s="505"/>
      <c r="AZ620" s="525"/>
      <c r="BA620" s="507"/>
      <c r="BB620" s="11"/>
      <c r="BC620" s="11"/>
    </row>
    <row r="621" spans="3:55" s="2" customFormat="1" x14ac:dyDescent="0.25">
      <c r="C621" s="11"/>
      <c r="D621" s="11"/>
      <c r="E621" s="11"/>
      <c r="F621" s="11"/>
      <c r="G621" s="11"/>
      <c r="H621" s="11"/>
      <c r="AW621" s="512"/>
      <c r="AX621" s="523"/>
      <c r="AY621" s="505"/>
      <c r="AZ621" s="525"/>
      <c r="BA621" s="507"/>
      <c r="BB621" s="11"/>
      <c r="BC621" s="11"/>
    </row>
    <row r="622" spans="3:55" s="2" customFormat="1" x14ac:dyDescent="0.25">
      <c r="C622" s="11"/>
      <c r="D622" s="11"/>
      <c r="E622" s="11"/>
      <c r="F622" s="11"/>
      <c r="G622" s="11"/>
      <c r="H622" s="11"/>
      <c r="AW622" s="512"/>
      <c r="AX622" s="523"/>
      <c r="AY622" s="505"/>
      <c r="AZ622" s="525"/>
      <c r="BA622" s="507"/>
      <c r="BB622" s="11"/>
      <c r="BC622" s="11"/>
    </row>
    <row r="623" spans="3:55" s="2" customFormat="1" x14ac:dyDescent="0.25">
      <c r="C623" s="11"/>
      <c r="D623" s="11"/>
      <c r="E623" s="11"/>
      <c r="F623" s="11"/>
      <c r="G623" s="11"/>
      <c r="H623" s="11"/>
      <c r="AW623" s="512"/>
      <c r="AX623" s="523"/>
      <c r="AY623" s="505"/>
      <c r="AZ623" s="525"/>
      <c r="BA623" s="507"/>
      <c r="BB623" s="11"/>
      <c r="BC623" s="11"/>
    </row>
    <row r="624" spans="3:55" s="2" customFormat="1" x14ac:dyDescent="0.25">
      <c r="C624" s="11"/>
      <c r="D624" s="11"/>
      <c r="E624" s="11"/>
      <c r="F624" s="11"/>
      <c r="G624" s="11"/>
      <c r="H624" s="11"/>
      <c r="AW624" s="512"/>
      <c r="AX624" s="523"/>
      <c r="AY624" s="505"/>
      <c r="AZ624" s="525"/>
      <c r="BA624" s="507"/>
      <c r="BB624" s="11"/>
      <c r="BC624" s="11"/>
    </row>
    <row r="625" spans="3:55" s="2" customFormat="1" x14ac:dyDescent="0.25">
      <c r="C625" s="11"/>
      <c r="D625" s="11"/>
      <c r="E625" s="11"/>
      <c r="F625" s="11"/>
      <c r="G625" s="11"/>
      <c r="H625" s="11"/>
      <c r="AW625" s="512"/>
      <c r="AX625" s="523"/>
      <c r="AY625" s="505"/>
      <c r="AZ625" s="525"/>
      <c r="BA625" s="507"/>
      <c r="BB625" s="11"/>
      <c r="BC625" s="11"/>
    </row>
    <row r="626" spans="3:55" s="2" customFormat="1" x14ac:dyDescent="0.25">
      <c r="C626" s="11"/>
      <c r="D626" s="11"/>
      <c r="E626" s="11"/>
      <c r="F626" s="11"/>
      <c r="G626" s="11"/>
      <c r="H626" s="11"/>
      <c r="AW626" s="512"/>
      <c r="AX626" s="523"/>
      <c r="AY626" s="505"/>
      <c r="AZ626" s="525"/>
      <c r="BA626" s="507"/>
      <c r="BB626" s="11"/>
      <c r="BC626" s="11"/>
    </row>
    <row r="627" spans="3:55" s="2" customFormat="1" x14ac:dyDescent="0.25">
      <c r="C627" s="11"/>
      <c r="D627" s="11"/>
      <c r="E627" s="11"/>
      <c r="F627" s="11"/>
      <c r="G627" s="11"/>
      <c r="H627" s="11"/>
      <c r="AW627" s="512"/>
      <c r="AX627" s="523"/>
      <c r="AY627" s="505"/>
      <c r="AZ627" s="525"/>
      <c r="BA627" s="507"/>
      <c r="BB627" s="11"/>
      <c r="BC627" s="11"/>
    </row>
    <row r="628" spans="3:55" s="2" customFormat="1" x14ac:dyDescent="0.25">
      <c r="C628" s="11"/>
      <c r="D628" s="11"/>
      <c r="E628" s="11"/>
      <c r="F628" s="11"/>
      <c r="G628" s="11"/>
      <c r="H628" s="11"/>
      <c r="AW628" s="512"/>
      <c r="AX628" s="523"/>
      <c r="AY628" s="505"/>
      <c r="AZ628" s="525"/>
      <c r="BA628" s="507"/>
      <c r="BB628" s="11"/>
      <c r="BC628" s="11"/>
    </row>
    <row r="629" spans="3:55" s="2" customFormat="1" x14ac:dyDescent="0.25">
      <c r="C629" s="11"/>
      <c r="D629" s="11"/>
      <c r="E629" s="11"/>
      <c r="F629" s="11"/>
      <c r="G629" s="11"/>
      <c r="H629" s="11"/>
      <c r="AW629" s="512"/>
      <c r="AX629" s="523"/>
      <c r="AY629" s="505"/>
      <c r="AZ629" s="525"/>
      <c r="BA629" s="507"/>
      <c r="BB629" s="11"/>
      <c r="BC629" s="11"/>
    </row>
    <row r="630" spans="3:55" s="2" customFormat="1" x14ac:dyDescent="0.25">
      <c r="C630" s="11"/>
      <c r="D630" s="11"/>
      <c r="E630" s="11"/>
      <c r="F630" s="11"/>
      <c r="G630" s="11"/>
      <c r="H630" s="11"/>
      <c r="AW630" s="512"/>
      <c r="AX630" s="523"/>
      <c r="AY630" s="505"/>
      <c r="AZ630" s="525"/>
      <c r="BA630" s="507"/>
      <c r="BB630" s="11"/>
      <c r="BC630" s="11"/>
    </row>
    <row r="631" spans="3:55" s="2" customFormat="1" x14ac:dyDescent="0.25">
      <c r="C631" s="11"/>
      <c r="D631" s="11"/>
      <c r="E631" s="11"/>
      <c r="F631" s="11"/>
      <c r="G631" s="11"/>
      <c r="H631" s="11"/>
      <c r="AW631" s="512"/>
      <c r="AX631" s="523"/>
      <c r="AY631" s="505"/>
      <c r="AZ631" s="525"/>
      <c r="BA631" s="507"/>
      <c r="BB631" s="11"/>
      <c r="BC631" s="11"/>
    </row>
    <row r="632" spans="3:55" s="2" customFormat="1" x14ac:dyDescent="0.25">
      <c r="C632" s="11"/>
      <c r="D632" s="11"/>
      <c r="E632" s="11"/>
      <c r="F632" s="11"/>
      <c r="G632" s="11"/>
      <c r="H632" s="11"/>
      <c r="AW632" s="512"/>
      <c r="AX632" s="523"/>
      <c r="AY632" s="505"/>
      <c r="AZ632" s="525"/>
      <c r="BA632" s="507"/>
      <c r="BB632" s="11"/>
      <c r="BC632" s="11"/>
    </row>
    <row r="633" spans="3:55" s="2" customFormat="1" x14ac:dyDescent="0.25">
      <c r="C633" s="11"/>
      <c r="D633" s="11"/>
      <c r="E633" s="11"/>
      <c r="F633" s="11"/>
      <c r="G633" s="11"/>
      <c r="H633" s="11"/>
      <c r="AW633" s="512"/>
      <c r="AX633" s="523"/>
      <c r="AY633" s="505"/>
      <c r="AZ633" s="525"/>
      <c r="BA633" s="507"/>
      <c r="BB633" s="11"/>
      <c r="BC633" s="11"/>
    </row>
    <row r="634" spans="3:55" s="2" customFormat="1" x14ac:dyDescent="0.25">
      <c r="C634" s="11"/>
      <c r="D634" s="11"/>
      <c r="E634" s="11"/>
      <c r="F634" s="11"/>
      <c r="G634" s="11"/>
      <c r="H634" s="11"/>
      <c r="AW634" s="512"/>
      <c r="AX634" s="523"/>
      <c r="AY634" s="505"/>
      <c r="AZ634" s="525"/>
      <c r="BA634" s="507"/>
      <c r="BB634" s="11"/>
      <c r="BC634" s="11"/>
    </row>
    <row r="635" spans="3:55" s="2" customFormat="1" x14ac:dyDescent="0.25">
      <c r="C635" s="11"/>
      <c r="D635" s="11"/>
      <c r="E635" s="11"/>
      <c r="F635" s="11"/>
      <c r="G635" s="11"/>
      <c r="H635" s="11"/>
      <c r="AW635" s="512"/>
      <c r="AX635" s="523"/>
      <c r="AY635" s="505"/>
      <c r="AZ635" s="525"/>
      <c r="BA635" s="507"/>
      <c r="BB635" s="11"/>
      <c r="BC635" s="11"/>
    </row>
    <row r="636" spans="3:55" s="2" customFormat="1" x14ac:dyDescent="0.25">
      <c r="C636" s="11"/>
      <c r="D636" s="11"/>
      <c r="E636" s="11"/>
      <c r="F636" s="11"/>
      <c r="G636" s="11"/>
      <c r="H636" s="11"/>
      <c r="AW636" s="512"/>
      <c r="AX636" s="523"/>
      <c r="AY636" s="505"/>
      <c r="AZ636" s="525"/>
      <c r="BA636" s="507"/>
      <c r="BB636" s="11"/>
      <c r="BC636" s="11"/>
    </row>
    <row r="637" spans="3:55" s="2" customFormat="1" x14ac:dyDescent="0.25">
      <c r="C637" s="11"/>
      <c r="D637" s="11"/>
      <c r="E637" s="11"/>
      <c r="F637" s="11"/>
      <c r="G637" s="11"/>
      <c r="H637" s="11"/>
      <c r="AW637" s="512"/>
      <c r="AX637" s="523"/>
      <c r="AY637" s="505"/>
      <c r="AZ637" s="525"/>
      <c r="BA637" s="507"/>
      <c r="BB637" s="11"/>
      <c r="BC637" s="11"/>
    </row>
    <row r="638" spans="3:55" s="2" customFormat="1" x14ac:dyDescent="0.25">
      <c r="C638" s="11"/>
      <c r="D638" s="11"/>
      <c r="E638" s="11"/>
      <c r="F638" s="11"/>
      <c r="G638" s="11"/>
      <c r="H638" s="11"/>
      <c r="AW638" s="512"/>
      <c r="AX638" s="523"/>
      <c r="AY638" s="505"/>
      <c r="AZ638" s="525"/>
      <c r="BA638" s="507"/>
      <c r="BB638" s="11"/>
      <c r="BC638" s="11"/>
    </row>
    <row r="639" spans="3:55" s="2" customFormat="1" x14ac:dyDescent="0.25">
      <c r="C639" s="11"/>
      <c r="D639" s="11"/>
      <c r="E639" s="11"/>
      <c r="F639" s="11"/>
      <c r="G639" s="11"/>
      <c r="H639" s="11"/>
      <c r="AW639" s="512"/>
      <c r="AX639" s="523"/>
      <c r="AY639" s="505"/>
      <c r="AZ639" s="525"/>
      <c r="BA639" s="507"/>
      <c r="BB639" s="11"/>
      <c r="BC639" s="11"/>
    </row>
    <row r="640" spans="3:55" s="2" customFormat="1" x14ac:dyDescent="0.25">
      <c r="C640" s="11"/>
      <c r="D640" s="11"/>
      <c r="E640" s="11"/>
      <c r="F640" s="11"/>
      <c r="G640" s="11"/>
      <c r="H640" s="11"/>
      <c r="AW640" s="512"/>
      <c r="AX640" s="523"/>
      <c r="AY640" s="505"/>
      <c r="AZ640" s="525"/>
      <c r="BA640" s="507"/>
      <c r="BB640" s="11"/>
      <c r="BC640" s="11"/>
    </row>
    <row r="641" spans="3:55" s="2" customFormat="1" x14ac:dyDescent="0.25">
      <c r="C641" s="11"/>
      <c r="D641" s="11"/>
      <c r="E641" s="11"/>
      <c r="F641" s="11"/>
      <c r="G641" s="11"/>
      <c r="H641" s="11"/>
      <c r="AW641" s="512"/>
      <c r="AX641" s="523"/>
      <c r="AY641" s="505"/>
      <c r="AZ641" s="525"/>
      <c r="BA641" s="507"/>
      <c r="BB641" s="11"/>
      <c r="BC641" s="11"/>
    </row>
    <row r="642" spans="3:55" s="2" customFormat="1" x14ac:dyDescent="0.25">
      <c r="C642" s="11"/>
      <c r="D642" s="11"/>
      <c r="E642" s="11"/>
      <c r="F642" s="11"/>
      <c r="G642" s="11"/>
      <c r="H642" s="11"/>
      <c r="AW642" s="512"/>
      <c r="AX642" s="523"/>
      <c r="AY642" s="505"/>
      <c r="AZ642" s="525"/>
      <c r="BA642" s="507"/>
      <c r="BB642" s="11"/>
      <c r="BC642" s="11"/>
    </row>
    <row r="643" spans="3:55" s="2" customFormat="1" x14ac:dyDescent="0.25">
      <c r="C643" s="11"/>
      <c r="D643" s="11"/>
      <c r="E643" s="11"/>
      <c r="F643" s="11"/>
      <c r="G643" s="11"/>
      <c r="H643" s="11"/>
      <c r="AW643" s="512"/>
      <c r="AX643" s="523"/>
      <c r="AY643" s="505"/>
      <c r="AZ643" s="525"/>
      <c r="BA643" s="507"/>
      <c r="BB643" s="11"/>
      <c r="BC643" s="11"/>
    </row>
    <row r="644" spans="3:55" s="2" customFormat="1" x14ac:dyDescent="0.25">
      <c r="C644" s="11"/>
      <c r="D644" s="11"/>
      <c r="E644" s="11"/>
      <c r="F644" s="11"/>
      <c r="G644" s="11"/>
      <c r="H644" s="11"/>
      <c r="AW644" s="512"/>
      <c r="AX644" s="523"/>
      <c r="AY644" s="505"/>
      <c r="AZ644" s="525"/>
      <c r="BA644" s="507"/>
      <c r="BB644" s="11"/>
      <c r="BC644" s="11"/>
    </row>
    <row r="645" spans="3:55" s="2" customFormat="1" x14ac:dyDescent="0.25">
      <c r="C645" s="11"/>
      <c r="D645" s="11"/>
      <c r="E645" s="11"/>
      <c r="F645" s="11"/>
      <c r="G645" s="11"/>
      <c r="H645" s="11"/>
      <c r="AW645" s="512"/>
      <c r="AX645" s="523"/>
      <c r="AY645" s="505"/>
      <c r="AZ645" s="525"/>
      <c r="BA645" s="507"/>
      <c r="BB645" s="11"/>
      <c r="BC645" s="11"/>
    </row>
    <row r="646" spans="3:55" s="2" customFormat="1" x14ac:dyDescent="0.25">
      <c r="C646" s="11"/>
      <c r="D646" s="11"/>
      <c r="E646" s="11"/>
      <c r="F646" s="11"/>
      <c r="G646" s="11"/>
      <c r="H646" s="11"/>
      <c r="AW646" s="512"/>
      <c r="AX646" s="523"/>
      <c r="AY646" s="505"/>
      <c r="AZ646" s="525"/>
      <c r="BA646" s="507"/>
      <c r="BB646" s="11"/>
      <c r="BC646" s="11"/>
    </row>
    <row r="647" spans="3:55" s="2" customFormat="1" x14ac:dyDescent="0.25">
      <c r="C647" s="11"/>
      <c r="D647" s="11"/>
      <c r="E647" s="11"/>
      <c r="F647" s="11"/>
      <c r="G647" s="11"/>
      <c r="H647" s="11"/>
      <c r="AW647" s="512"/>
      <c r="AX647" s="523"/>
      <c r="AY647" s="505"/>
      <c r="AZ647" s="525"/>
      <c r="BA647" s="507"/>
      <c r="BB647" s="11"/>
      <c r="BC647" s="11"/>
    </row>
    <row r="648" spans="3:55" s="2" customFormat="1" x14ac:dyDescent="0.25">
      <c r="C648" s="11"/>
      <c r="D648" s="11"/>
      <c r="E648" s="11"/>
      <c r="F648" s="11"/>
      <c r="G648" s="11"/>
      <c r="H648" s="11"/>
      <c r="AW648" s="512"/>
      <c r="AX648" s="523"/>
      <c r="AY648" s="505"/>
      <c r="AZ648" s="525"/>
      <c r="BA648" s="507"/>
      <c r="BB648" s="11"/>
      <c r="BC648" s="11"/>
    </row>
    <row r="649" spans="3:55" s="2" customFormat="1" x14ac:dyDescent="0.25">
      <c r="C649" s="11"/>
      <c r="D649" s="11"/>
      <c r="E649" s="11"/>
      <c r="F649" s="11"/>
      <c r="G649" s="11"/>
      <c r="H649" s="11"/>
      <c r="AW649" s="512"/>
      <c r="AX649" s="523"/>
      <c r="AY649" s="505"/>
      <c r="AZ649" s="525"/>
      <c r="BA649" s="507"/>
      <c r="BB649" s="11"/>
      <c r="BC649" s="11"/>
    </row>
    <row r="650" spans="3:55" s="2" customFormat="1" x14ac:dyDescent="0.25">
      <c r="C650" s="11"/>
      <c r="D650" s="11"/>
      <c r="E650" s="11"/>
      <c r="F650" s="11"/>
      <c r="G650" s="11"/>
      <c r="H650" s="11"/>
      <c r="AW650" s="512"/>
      <c r="AX650" s="523"/>
      <c r="AY650" s="505"/>
      <c r="AZ650" s="525"/>
      <c r="BA650" s="507"/>
      <c r="BB650" s="11"/>
      <c r="BC650" s="11"/>
    </row>
    <row r="651" spans="3:55" s="2" customFormat="1" x14ac:dyDescent="0.25">
      <c r="C651" s="11"/>
      <c r="D651" s="11"/>
      <c r="E651" s="11"/>
      <c r="F651" s="11"/>
      <c r="G651" s="11"/>
      <c r="H651" s="11"/>
      <c r="AW651" s="512"/>
      <c r="AX651" s="523"/>
      <c r="AY651" s="505"/>
      <c r="AZ651" s="525"/>
      <c r="BA651" s="507"/>
      <c r="BB651" s="11"/>
      <c r="BC651" s="11"/>
    </row>
    <row r="652" spans="3:55" s="2" customFormat="1" x14ac:dyDescent="0.25">
      <c r="C652" s="11"/>
      <c r="D652" s="11"/>
      <c r="E652" s="11"/>
      <c r="F652" s="11"/>
      <c r="G652" s="11"/>
      <c r="H652" s="11"/>
      <c r="AW652" s="512"/>
      <c r="AX652" s="523"/>
      <c r="AY652" s="505"/>
      <c r="AZ652" s="525"/>
      <c r="BA652" s="507"/>
      <c r="BB652" s="11"/>
      <c r="BC652" s="11"/>
    </row>
    <row r="653" spans="3:55" s="2" customFormat="1" x14ac:dyDescent="0.25">
      <c r="C653" s="11"/>
      <c r="D653" s="11"/>
      <c r="E653" s="11"/>
      <c r="F653" s="11"/>
      <c r="G653" s="11"/>
      <c r="H653" s="11"/>
      <c r="AW653" s="512"/>
      <c r="AX653" s="523"/>
      <c r="AY653" s="505"/>
      <c r="AZ653" s="525"/>
      <c r="BA653" s="507"/>
      <c r="BB653" s="11"/>
      <c r="BC653" s="11"/>
    </row>
    <row r="654" spans="3:55" s="2" customFormat="1" x14ac:dyDescent="0.25">
      <c r="C654" s="11"/>
      <c r="D654" s="11"/>
      <c r="E654" s="11"/>
      <c r="F654" s="11"/>
      <c r="G654" s="11"/>
      <c r="H654" s="11"/>
      <c r="AW654" s="512"/>
      <c r="AX654" s="523"/>
      <c r="AY654" s="505"/>
      <c r="AZ654" s="525"/>
      <c r="BA654" s="507"/>
      <c r="BB654" s="11"/>
      <c r="BC654" s="11"/>
    </row>
    <row r="655" spans="3:55" s="2" customFormat="1" x14ac:dyDescent="0.25">
      <c r="C655" s="11"/>
      <c r="D655" s="11"/>
      <c r="E655" s="11"/>
      <c r="F655" s="11"/>
      <c r="G655" s="11"/>
      <c r="H655" s="11"/>
      <c r="AW655" s="512"/>
      <c r="AX655" s="523"/>
      <c r="AY655" s="505"/>
      <c r="AZ655" s="525"/>
      <c r="BA655" s="507"/>
      <c r="BB655" s="11"/>
      <c r="BC655" s="11"/>
    </row>
    <row r="656" spans="3:55" s="2" customFormat="1" x14ac:dyDescent="0.25">
      <c r="C656" s="11"/>
      <c r="D656" s="11"/>
      <c r="E656" s="11"/>
      <c r="F656" s="11"/>
      <c r="G656" s="11"/>
      <c r="H656" s="11"/>
      <c r="AW656" s="512"/>
      <c r="AX656" s="523"/>
      <c r="AY656" s="505"/>
      <c r="AZ656" s="525"/>
      <c r="BA656" s="507"/>
      <c r="BB656" s="11"/>
      <c r="BC656" s="11"/>
    </row>
    <row r="657" spans="3:55" s="2" customFormat="1" x14ac:dyDescent="0.25">
      <c r="C657" s="11"/>
      <c r="D657" s="11"/>
      <c r="E657" s="11"/>
      <c r="F657" s="11"/>
      <c r="G657" s="11"/>
      <c r="H657" s="11"/>
      <c r="AW657" s="512"/>
      <c r="AX657" s="523"/>
      <c r="AY657" s="505"/>
      <c r="AZ657" s="525"/>
      <c r="BA657" s="507"/>
      <c r="BB657" s="11"/>
      <c r="BC657" s="11"/>
    </row>
    <row r="658" spans="3:55" s="2" customFormat="1" x14ac:dyDescent="0.25">
      <c r="C658" s="11"/>
      <c r="D658" s="11"/>
      <c r="E658" s="11"/>
      <c r="F658" s="11"/>
      <c r="G658" s="11"/>
      <c r="H658" s="11"/>
      <c r="AW658" s="512"/>
      <c r="AX658" s="523"/>
      <c r="AY658" s="505"/>
      <c r="AZ658" s="525"/>
      <c r="BA658" s="507"/>
      <c r="BB658" s="11"/>
      <c r="BC658" s="11"/>
    </row>
    <row r="659" spans="3:55" s="2" customFormat="1" x14ac:dyDescent="0.25">
      <c r="C659" s="11"/>
      <c r="D659" s="11"/>
      <c r="E659" s="11"/>
      <c r="F659" s="11"/>
      <c r="G659" s="11"/>
      <c r="H659" s="11"/>
      <c r="AW659" s="512"/>
      <c r="AX659" s="523"/>
      <c r="AY659" s="505"/>
      <c r="AZ659" s="525"/>
      <c r="BA659" s="507"/>
      <c r="BB659" s="11"/>
      <c r="BC659" s="11"/>
    </row>
    <row r="660" spans="3:55" s="2" customFormat="1" x14ac:dyDescent="0.25">
      <c r="C660" s="11"/>
      <c r="D660" s="11"/>
      <c r="E660" s="11"/>
      <c r="F660" s="11"/>
      <c r="G660" s="11"/>
      <c r="H660" s="11"/>
      <c r="AW660" s="512"/>
      <c r="AX660" s="523"/>
      <c r="AY660" s="505"/>
      <c r="AZ660" s="525"/>
      <c r="BA660" s="507"/>
      <c r="BB660" s="11"/>
      <c r="BC660" s="11"/>
    </row>
    <row r="661" spans="3:55" s="2" customFormat="1" x14ac:dyDescent="0.25">
      <c r="C661" s="11"/>
      <c r="D661" s="11"/>
      <c r="E661" s="11"/>
      <c r="F661" s="11"/>
      <c r="G661" s="11"/>
      <c r="H661" s="11"/>
      <c r="AW661" s="512"/>
      <c r="AX661" s="523"/>
      <c r="AY661" s="505"/>
      <c r="AZ661" s="525"/>
      <c r="BA661" s="507"/>
      <c r="BB661" s="11"/>
      <c r="BC661" s="11"/>
    </row>
    <row r="662" spans="3:55" s="2" customFormat="1" x14ac:dyDescent="0.25">
      <c r="C662" s="11"/>
      <c r="D662" s="11"/>
      <c r="E662" s="11"/>
      <c r="F662" s="11"/>
      <c r="G662" s="11"/>
      <c r="H662" s="11"/>
      <c r="AW662" s="512"/>
      <c r="AX662" s="523"/>
      <c r="AY662" s="505"/>
      <c r="AZ662" s="525"/>
      <c r="BA662" s="507"/>
      <c r="BB662" s="11"/>
      <c r="BC662" s="11"/>
    </row>
    <row r="663" spans="3:55" s="2" customFormat="1" x14ac:dyDescent="0.25">
      <c r="C663" s="11"/>
      <c r="D663" s="11"/>
      <c r="E663" s="11"/>
      <c r="F663" s="11"/>
      <c r="G663" s="11"/>
      <c r="H663" s="11"/>
      <c r="AW663" s="512"/>
      <c r="AX663" s="523"/>
      <c r="AY663" s="505"/>
      <c r="AZ663" s="525"/>
      <c r="BA663" s="507"/>
      <c r="BB663" s="11"/>
      <c r="BC663" s="11"/>
    </row>
    <row r="664" spans="3:55" s="2" customFormat="1" x14ac:dyDescent="0.25">
      <c r="C664" s="11"/>
      <c r="D664" s="11"/>
      <c r="E664" s="11"/>
      <c r="F664" s="11"/>
      <c r="G664" s="11"/>
      <c r="H664" s="11"/>
      <c r="AW664" s="512"/>
      <c r="AX664" s="523"/>
      <c r="AY664" s="505"/>
      <c r="AZ664" s="525"/>
      <c r="BA664" s="507"/>
      <c r="BB664" s="11"/>
      <c r="BC664" s="11"/>
    </row>
    <row r="665" spans="3:55" s="2" customFormat="1" x14ac:dyDescent="0.25">
      <c r="C665" s="11"/>
      <c r="D665" s="11"/>
      <c r="E665" s="11"/>
      <c r="F665" s="11"/>
      <c r="G665" s="11"/>
      <c r="H665" s="11"/>
      <c r="AW665" s="512"/>
      <c r="AX665" s="523"/>
      <c r="AY665" s="505"/>
      <c r="AZ665" s="525"/>
      <c r="BA665" s="507"/>
      <c r="BB665" s="11"/>
      <c r="BC665" s="11"/>
    </row>
    <row r="666" spans="3:55" s="2" customFormat="1" x14ac:dyDescent="0.25">
      <c r="C666" s="11"/>
      <c r="D666" s="11"/>
      <c r="E666" s="11"/>
      <c r="F666" s="11"/>
      <c r="G666" s="11"/>
      <c r="H666" s="11"/>
      <c r="AW666" s="512"/>
      <c r="AX666" s="523"/>
      <c r="AY666" s="505"/>
      <c r="AZ666" s="525"/>
      <c r="BA666" s="507"/>
      <c r="BB666" s="11"/>
      <c r="BC666" s="11"/>
    </row>
    <row r="667" spans="3:55" s="2" customFormat="1" x14ac:dyDescent="0.25">
      <c r="C667" s="11"/>
      <c r="D667" s="11"/>
      <c r="E667" s="11"/>
      <c r="F667" s="11"/>
      <c r="G667" s="11"/>
      <c r="H667" s="11"/>
      <c r="AW667" s="512"/>
      <c r="AX667" s="523"/>
      <c r="AY667" s="505"/>
      <c r="AZ667" s="525"/>
      <c r="BA667" s="507"/>
      <c r="BB667" s="11"/>
      <c r="BC667" s="11"/>
    </row>
    <row r="668" spans="3:55" s="2" customFormat="1" x14ac:dyDescent="0.25">
      <c r="C668" s="11"/>
      <c r="D668" s="11"/>
      <c r="E668" s="11"/>
      <c r="F668" s="11"/>
      <c r="G668" s="11"/>
      <c r="H668" s="11"/>
      <c r="AW668" s="512"/>
      <c r="AX668" s="523"/>
      <c r="AY668" s="505"/>
      <c r="AZ668" s="525"/>
      <c r="BA668" s="507"/>
      <c r="BB668" s="11"/>
      <c r="BC668" s="11"/>
    </row>
    <row r="669" spans="3:55" s="2" customFormat="1" x14ac:dyDescent="0.25">
      <c r="C669" s="11"/>
      <c r="D669" s="11"/>
      <c r="E669" s="11"/>
      <c r="F669" s="11"/>
      <c r="G669" s="11"/>
      <c r="H669" s="11"/>
      <c r="AW669" s="512"/>
      <c r="AX669" s="523"/>
      <c r="AY669" s="505"/>
      <c r="AZ669" s="525"/>
      <c r="BA669" s="507"/>
      <c r="BB669" s="11"/>
      <c r="BC669" s="11"/>
    </row>
    <row r="670" spans="3:55" s="2" customFormat="1" x14ac:dyDescent="0.25">
      <c r="C670" s="11"/>
      <c r="D670" s="11"/>
      <c r="E670" s="11"/>
      <c r="F670" s="11"/>
      <c r="G670" s="11"/>
      <c r="H670" s="11"/>
      <c r="AW670" s="512"/>
      <c r="AX670" s="523"/>
      <c r="AY670" s="505"/>
      <c r="AZ670" s="525"/>
      <c r="BA670" s="507"/>
      <c r="BB670" s="11"/>
      <c r="BC670" s="11"/>
    </row>
    <row r="671" spans="3:55" s="2" customFormat="1" x14ac:dyDescent="0.25">
      <c r="C671" s="11"/>
      <c r="D671" s="11"/>
      <c r="E671" s="11"/>
      <c r="F671" s="11"/>
      <c r="G671" s="11"/>
      <c r="H671" s="11"/>
      <c r="AW671" s="512"/>
      <c r="AX671" s="523"/>
      <c r="AY671" s="505"/>
      <c r="AZ671" s="525"/>
      <c r="BA671" s="507"/>
      <c r="BB671" s="11"/>
      <c r="BC671" s="11"/>
    </row>
    <row r="672" spans="3:55" s="2" customFormat="1" x14ac:dyDescent="0.25">
      <c r="C672" s="11"/>
      <c r="D672" s="11"/>
      <c r="E672" s="11"/>
      <c r="F672" s="11"/>
      <c r="G672" s="11"/>
      <c r="H672" s="11"/>
      <c r="AW672" s="512"/>
      <c r="AX672" s="523"/>
      <c r="AY672" s="505"/>
      <c r="AZ672" s="525"/>
      <c r="BA672" s="507"/>
      <c r="BB672" s="11"/>
      <c r="BC672" s="11"/>
    </row>
    <row r="673" spans="3:55" s="2" customFormat="1" x14ac:dyDescent="0.25">
      <c r="C673" s="11"/>
      <c r="D673" s="11"/>
      <c r="E673" s="11"/>
      <c r="F673" s="11"/>
      <c r="G673" s="11"/>
      <c r="H673" s="11"/>
      <c r="AW673" s="512"/>
      <c r="AX673" s="523"/>
      <c r="AY673" s="505"/>
      <c r="AZ673" s="525"/>
      <c r="BA673" s="507"/>
      <c r="BB673" s="11"/>
      <c r="BC673" s="11"/>
    </row>
    <row r="674" spans="3:55" s="2" customFormat="1" x14ac:dyDescent="0.25">
      <c r="C674" s="11"/>
      <c r="D674" s="11"/>
      <c r="E674" s="11"/>
      <c r="F674" s="11"/>
      <c r="G674" s="11"/>
      <c r="H674" s="11"/>
      <c r="AW674" s="512"/>
      <c r="AX674" s="523"/>
      <c r="AY674" s="505"/>
      <c r="AZ674" s="525"/>
      <c r="BA674" s="507"/>
      <c r="BB674" s="11"/>
      <c r="BC674" s="11"/>
    </row>
    <row r="675" spans="3:55" s="2" customFormat="1" x14ac:dyDescent="0.25">
      <c r="C675" s="11"/>
      <c r="D675" s="11"/>
      <c r="E675" s="11"/>
      <c r="F675" s="11"/>
      <c r="G675" s="11"/>
      <c r="H675" s="11"/>
      <c r="AW675" s="512"/>
      <c r="AX675" s="523"/>
      <c r="AY675" s="505"/>
      <c r="AZ675" s="525"/>
      <c r="BA675" s="507"/>
      <c r="BB675" s="11"/>
      <c r="BC675" s="11"/>
    </row>
    <row r="676" spans="3:55" s="2" customFormat="1" x14ac:dyDescent="0.25">
      <c r="C676" s="11"/>
      <c r="D676" s="11"/>
      <c r="E676" s="11"/>
      <c r="F676" s="11"/>
      <c r="G676" s="11"/>
      <c r="H676" s="11"/>
      <c r="AW676" s="512"/>
      <c r="AX676" s="523"/>
      <c r="AY676" s="505"/>
      <c r="AZ676" s="525"/>
      <c r="BA676" s="507"/>
      <c r="BB676" s="11"/>
      <c r="BC676" s="11"/>
    </row>
    <row r="677" spans="3:55" s="2" customFormat="1" x14ac:dyDescent="0.25">
      <c r="C677" s="11"/>
      <c r="D677" s="11"/>
      <c r="E677" s="11"/>
      <c r="F677" s="11"/>
      <c r="G677" s="11"/>
      <c r="H677" s="11"/>
      <c r="AW677" s="512"/>
      <c r="AX677" s="523"/>
      <c r="AY677" s="505"/>
      <c r="AZ677" s="525"/>
      <c r="BA677" s="507"/>
      <c r="BB677" s="11"/>
      <c r="BC677" s="11"/>
    </row>
    <row r="678" spans="3:55" s="2" customFormat="1" x14ac:dyDescent="0.25">
      <c r="C678" s="11"/>
      <c r="D678" s="11"/>
      <c r="E678" s="11"/>
      <c r="F678" s="11"/>
      <c r="G678" s="11"/>
      <c r="H678" s="11"/>
      <c r="AW678" s="512"/>
      <c r="AX678" s="523"/>
      <c r="AY678" s="505"/>
      <c r="AZ678" s="525"/>
      <c r="BA678" s="507"/>
      <c r="BB678" s="11"/>
      <c r="BC678" s="11"/>
    </row>
    <row r="679" spans="3:55" s="2" customFormat="1" x14ac:dyDescent="0.25">
      <c r="C679" s="11"/>
      <c r="D679" s="11"/>
      <c r="E679" s="11"/>
      <c r="F679" s="11"/>
      <c r="G679" s="11"/>
      <c r="H679" s="11"/>
      <c r="AW679" s="512"/>
      <c r="AX679" s="523"/>
      <c r="AY679" s="505"/>
      <c r="AZ679" s="525"/>
      <c r="BA679" s="507"/>
      <c r="BB679" s="11"/>
      <c r="BC679" s="11"/>
    </row>
    <row r="680" spans="3:55" s="2" customFormat="1" x14ac:dyDescent="0.25">
      <c r="C680" s="11"/>
      <c r="D680" s="11"/>
      <c r="E680" s="11"/>
      <c r="F680" s="11"/>
      <c r="G680" s="11"/>
      <c r="H680" s="11"/>
      <c r="AW680" s="512"/>
      <c r="AX680" s="523"/>
      <c r="AY680" s="505"/>
      <c r="AZ680" s="525"/>
      <c r="BA680" s="507"/>
      <c r="BB680" s="11"/>
      <c r="BC680" s="11"/>
    </row>
    <row r="681" spans="3:55" s="2" customFormat="1" x14ac:dyDescent="0.25">
      <c r="C681" s="11"/>
      <c r="D681" s="11"/>
      <c r="E681" s="11"/>
      <c r="F681" s="11"/>
      <c r="G681" s="11"/>
      <c r="H681" s="11"/>
      <c r="AW681" s="512"/>
      <c r="AX681" s="523"/>
      <c r="AY681" s="505"/>
      <c r="AZ681" s="525"/>
      <c r="BA681" s="507"/>
      <c r="BB681" s="11"/>
      <c r="BC681" s="11"/>
    </row>
    <row r="682" spans="3:55" s="2" customFormat="1" x14ac:dyDescent="0.25">
      <c r="C682" s="11"/>
      <c r="D682" s="11"/>
      <c r="E682" s="11"/>
      <c r="F682" s="11"/>
      <c r="G682" s="11"/>
      <c r="H682" s="11"/>
      <c r="AW682" s="512"/>
      <c r="AX682" s="523"/>
      <c r="AY682" s="505"/>
      <c r="AZ682" s="525"/>
      <c r="BA682" s="507"/>
      <c r="BB682" s="11"/>
      <c r="BC682" s="11"/>
    </row>
    <row r="683" spans="3:55" s="2" customFormat="1" x14ac:dyDescent="0.25">
      <c r="C683" s="11"/>
      <c r="D683" s="11"/>
      <c r="E683" s="11"/>
      <c r="F683" s="11"/>
      <c r="G683" s="11"/>
      <c r="H683" s="11"/>
      <c r="AW683" s="512"/>
      <c r="AX683" s="523"/>
      <c r="AY683" s="505"/>
      <c r="AZ683" s="525"/>
      <c r="BA683" s="507"/>
      <c r="BB683" s="11"/>
      <c r="BC683" s="11"/>
    </row>
    <row r="684" spans="3:55" s="2" customFormat="1" x14ac:dyDescent="0.25">
      <c r="C684" s="11"/>
      <c r="D684" s="11"/>
      <c r="E684" s="11"/>
      <c r="F684" s="11"/>
      <c r="G684" s="11"/>
      <c r="H684" s="11"/>
      <c r="AW684" s="512"/>
      <c r="AX684" s="523"/>
      <c r="AY684" s="505"/>
      <c r="AZ684" s="525"/>
      <c r="BA684" s="507"/>
      <c r="BB684" s="11"/>
      <c r="BC684" s="11"/>
    </row>
    <row r="685" spans="3:55" s="2" customFormat="1" x14ac:dyDescent="0.25">
      <c r="C685" s="11"/>
      <c r="D685" s="11"/>
      <c r="E685" s="11"/>
      <c r="F685" s="11"/>
      <c r="G685" s="11"/>
      <c r="H685" s="11"/>
      <c r="AW685" s="512"/>
      <c r="AX685" s="523"/>
      <c r="AY685" s="505"/>
      <c r="AZ685" s="525"/>
      <c r="BA685" s="507"/>
      <c r="BB685" s="11"/>
      <c r="BC685" s="11"/>
    </row>
    <row r="686" spans="3:55" s="2" customFormat="1" x14ac:dyDescent="0.25">
      <c r="C686" s="11"/>
      <c r="D686" s="11"/>
      <c r="E686" s="11"/>
      <c r="F686" s="11"/>
      <c r="G686" s="11"/>
      <c r="H686" s="11"/>
      <c r="AW686" s="512"/>
      <c r="AX686" s="523"/>
      <c r="AY686" s="505"/>
      <c r="AZ686" s="525"/>
      <c r="BA686" s="507"/>
      <c r="BB686" s="11"/>
      <c r="BC686" s="11"/>
    </row>
    <row r="687" spans="3:55" s="2" customFormat="1" x14ac:dyDescent="0.25">
      <c r="C687" s="11"/>
      <c r="D687" s="11"/>
      <c r="E687" s="11"/>
      <c r="F687" s="11"/>
      <c r="G687" s="11"/>
      <c r="H687" s="11"/>
      <c r="AW687" s="512"/>
      <c r="AX687" s="523"/>
      <c r="AY687" s="505"/>
      <c r="AZ687" s="525"/>
      <c r="BA687" s="507"/>
      <c r="BB687" s="11"/>
      <c r="BC687" s="11"/>
    </row>
    <row r="688" spans="3:55" s="2" customFormat="1" x14ac:dyDescent="0.25">
      <c r="C688" s="11"/>
      <c r="D688" s="11"/>
      <c r="E688" s="11"/>
      <c r="F688" s="11"/>
      <c r="G688" s="11"/>
      <c r="H688" s="11"/>
      <c r="AW688" s="512"/>
      <c r="AX688" s="523"/>
      <c r="AY688" s="505"/>
      <c r="AZ688" s="525"/>
      <c r="BA688" s="507"/>
      <c r="BB688" s="11"/>
      <c r="BC688" s="11"/>
    </row>
    <row r="689" spans="3:55" s="2" customFormat="1" x14ac:dyDescent="0.25">
      <c r="C689" s="11"/>
      <c r="D689" s="11"/>
      <c r="E689" s="11"/>
      <c r="F689" s="11"/>
      <c r="G689" s="11"/>
      <c r="H689" s="11"/>
      <c r="AW689" s="512"/>
      <c r="AX689" s="523"/>
      <c r="AY689" s="505"/>
      <c r="AZ689" s="525"/>
      <c r="BA689" s="507"/>
      <c r="BB689" s="11"/>
      <c r="BC689" s="11"/>
    </row>
    <row r="690" spans="3:55" s="2" customFormat="1" x14ac:dyDescent="0.25">
      <c r="C690" s="11"/>
      <c r="D690" s="11"/>
      <c r="E690" s="11"/>
      <c r="F690" s="11"/>
      <c r="G690" s="11"/>
      <c r="H690" s="11"/>
      <c r="AW690" s="512"/>
      <c r="AX690" s="523"/>
      <c r="AY690" s="505"/>
      <c r="AZ690" s="525"/>
      <c r="BA690" s="507"/>
      <c r="BB690" s="11"/>
      <c r="BC690" s="11"/>
    </row>
    <row r="691" spans="3:55" s="2" customFormat="1" x14ac:dyDescent="0.25">
      <c r="C691" s="11"/>
      <c r="D691" s="11"/>
      <c r="E691" s="11"/>
      <c r="F691" s="11"/>
      <c r="G691" s="11"/>
      <c r="H691" s="11"/>
      <c r="AW691" s="512"/>
      <c r="AX691" s="523"/>
      <c r="AY691" s="505"/>
      <c r="AZ691" s="525"/>
      <c r="BA691" s="507"/>
      <c r="BB691" s="11"/>
      <c r="BC691" s="11"/>
    </row>
    <row r="692" spans="3:55" s="2" customFormat="1" x14ac:dyDescent="0.25">
      <c r="C692" s="11"/>
      <c r="D692" s="11"/>
      <c r="E692" s="11"/>
      <c r="F692" s="11"/>
      <c r="G692" s="11"/>
      <c r="H692" s="11"/>
      <c r="AW692" s="512"/>
      <c r="AX692" s="523"/>
      <c r="AY692" s="505"/>
      <c r="AZ692" s="525"/>
      <c r="BA692" s="507"/>
      <c r="BB692" s="11"/>
      <c r="BC692" s="11"/>
    </row>
    <row r="693" spans="3:55" s="2" customFormat="1" x14ac:dyDescent="0.25">
      <c r="C693" s="11"/>
      <c r="D693" s="11"/>
      <c r="E693" s="11"/>
      <c r="F693" s="11"/>
      <c r="G693" s="11"/>
      <c r="H693" s="11"/>
      <c r="AW693" s="512"/>
      <c r="AX693" s="523"/>
      <c r="AY693" s="505"/>
      <c r="AZ693" s="525"/>
      <c r="BA693" s="507"/>
      <c r="BB693" s="11"/>
      <c r="BC693" s="11"/>
    </row>
    <row r="694" spans="3:55" s="2" customFormat="1" x14ac:dyDescent="0.25">
      <c r="C694" s="11"/>
      <c r="D694" s="11"/>
      <c r="E694" s="11"/>
      <c r="F694" s="11"/>
      <c r="G694" s="11"/>
      <c r="H694" s="11"/>
      <c r="AW694" s="512"/>
      <c r="AX694" s="523"/>
      <c r="AY694" s="505"/>
      <c r="AZ694" s="525"/>
      <c r="BA694" s="507"/>
      <c r="BB694" s="11"/>
      <c r="BC694" s="11"/>
    </row>
    <row r="695" spans="3:55" s="2" customFormat="1" x14ac:dyDescent="0.25">
      <c r="C695" s="11"/>
      <c r="D695" s="11"/>
      <c r="E695" s="11"/>
      <c r="F695" s="11"/>
      <c r="G695" s="11"/>
      <c r="H695" s="11"/>
      <c r="AW695" s="512"/>
      <c r="AX695" s="523"/>
      <c r="AY695" s="505"/>
      <c r="AZ695" s="525"/>
      <c r="BA695" s="507"/>
      <c r="BB695" s="11"/>
      <c r="BC695" s="11"/>
    </row>
    <row r="696" spans="3:55" s="2" customFormat="1" x14ac:dyDescent="0.25">
      <c r="C696" s="11"/>
      <c r="D696" s="11"/>
      <c r="E696" s="11"/>
      <c r="F696" s="11"/>
      <c r="G696" s="11"/>
      <c r="H696" s="11"/>
      <c r="AW696" s="512"/>
      <c r="AX696" s="523"/>
      <c r="AY696" s="505"/>
      <c r="AZ696" s="525"/>
      <c r="BA696" s="507"/>
      <c r="BB696" s="11"/>
      <c r="BC696" s="11"/>
    </row>
    <row r="697" spans="3:55" s="2" customFormat="1" x14ac:dyDescent="0.25">
      <c r="C697" s="11"/>
      <c r="D697" s="11"/>
      <c r="E697" s="11"/>
      <c r="F697" s="11"/>
      <c r="G697" s="11"/>
      <c r="H697" s="11"/>
      <c r="AW697" s="512"/>
      <c r="AX697" s="523"/>
      <c r="AY697" s="505"/>
      <c r="AZ697" s="525"/>
      <c r="BA697" s="507"/>
      <c r="BB697" s="11"/>
      <c r="BC697" s="11"/>
    </row>
    <row r="698" spans="3:55" s="2" customFormat="1" x14ac:dyDescent="0.25">
      <c r="C698" s="11"/>
      <c r="D698" s="11"/>
      <c r="E698" s="11"/>
      <c r="F698" s="11"/>
      <c r="G698" s="11"/>
      <c r="H698" s="11"/>
      <c r="AW698" s="512"/>
      <c r="AX698" s="523"/>
      <c r="AY698" s="505"/>
      <c r="AZ698" s="525"/>
      <c r="BA698" s="507"/>
      <c r="BB698" s="11"/>
      <c r="BC698" s="11"/>
    </row>
    <row r="699" spans="3:55" s="2" customFormat="1" x14ac:dyDescent="0.25">
      <c r="C699" s="11"/>
      <c r="D699" s="11"/>
      <c r="E699" s="11"/>
      <c r="F699" s="11"/>
      <c r="G699" s="11"/>
      <c r="H699" s="11"/>
      <c r="AW699" s="512"/>
      <c r="AX699" s="523"/>
      <c r="AY699" s="505"/>
      <c r="AZ699" s="525"/>
      <c r="BA699" s="507"/>
      <c r="BB699" s="11"/>
      <c r="BC699" s="11"/>
    </row>
    <row r="700" spans="3:55" s="2" customFormat="1" x14ac:dyDescent="0.25">
      <c r="C700" s="11"/>
      <c r="D700" s="11"/>
      <c r="E700" s="11"/>
      <c r="F700" s="11"/>
      <c r="G700" s="11"/>
      <c r="H700" s="11"/>
      <c r="AW700" s="512"/>
      <c r="AX700" s="523"/>
      <c r="AY700" s="505"/>
      <c r="AZ700" s="525"/>
      <c r="BA700" s="507"/>
      <c r="BB700" s="11"/>
      <c r="BC700" s="11"/>
    </row>
    <row r="701" spans="3:55" s="2" customFormat="1" x14ac:dyDescent="0.25">
      <c r="C701" s="11"/>
      <c r="D701" s="11"/>
      <c r="E701" s="11"/>
      <c r="F701" s="11"/>
      <c r="G701" s="11"/>
      <c r="H701" s="11"/>
      <c r="AW701" s="512"/>
      <c r="AX701" s="523"/>
      <c r="AY701" s="505"/>
      <c r="AZ701" s="525"/>
      <c r="BA701" s="507"/>
      <c r="BB701" s="11"/>
      <c r="BC701" s="11"/>
    </row>
    <row r="702" spans="3:55" s="2" customFormat="1" x14ac:dyDescent="0.25">
      <c r="C702" s="11"/>
      <c r="D702" s="11"/>
      <c r="E702" s="11"/>
      <c r="F702" s="11"/>
      <c r="G702" s="11"/>
      <c r="H702" s="11"/>
      <c r="AW702" s="512"/>
      <c r="AX702" s="523"/>
      <c r="AY702" s="505"/>
      <c r="AZ702" s="525"/>
      <c r="BA702" s="507"/>
      <c r="BB702" s="11"/>
      <c r="BC702" s="11"/>
    </row>
    <row r="703" spans="3:55" s="2" customFormat="1" x14ac:dyDescent="0.25">
      <c r="C703" s="11"/>
      <c r="D703" s="11"/>
      <c r="E703" s="11"/>
      <c r="F703" s="11"/>
      <c r="G703" s="11"/>
      <c r="H703" s="11"/>
      <c r="AW703" s="512"/>
      <c r="AX703" s="523"/>
      <c r="AY703" s="505"/>
      <c r="AZ703" s="525"/>
      <c r="BA703" s="507"/>
      <c r="BB703" s="11"/>
      <c r="BC703" s="11"/>
    </row>
    <row r="704" spans="3:55" s="2" customFormat="1" x14ac:dyDescent="0.25">
      <c r="C704" s="11"/>
      <c r="D704" s="11"/>
      <c r="E704" s="11"/>
      <c r="F704" s="11"/>
      <c r="G704" s="11"/>
      <c r="H704" s="11"/>
      <c r="AW704" s="512"/>
      <c r="AX704" s="523"/>
      <c r="AY704" s="505"/>
      <c r="AZ704" s="525"/>
      <c r="BA704" s="507"/>
      <c r="BB704" s="11"/>
      <c r="BC704" s="11"/>
    </row>
    <row r="705" spans="3:55" s="2" customFormat="1" x14ac:dyDescent="0.25">
      <c r="C705" s="11"/>
      <c r="D705" s="11"/>
      <c r="E705" s="11"/>
      <c r="F705" s="11"/>
      <c r="G705" s="11"/>
      <c r="H705" s="11"/>
      <c r="AW705" s="512"/>
      <c r="AX705" s="523"/>
      <c r="AY705" s="505"/>
      <c r="AZ705" s="525"/>
      <c r="BA705" s="507"/>
      <c r="BB705" s="11"/>
      <c r="BC705" s="11"/>
    </row>
    <row r="706" spans="3:55" s="2" customFormat="1" x14ac:dyDescent="0.25">
      <c r="C706" s="11"/>
      <c r="D706" s="11"/>
      <c r="E706" s="11"/>
      <c r="F706" s="11"/>
      <c r="G706" s="11"/>
      <c r="H706" s="11"/>
      <c r="AW706" s="512"/>
      <c r="AX706" s="523"/>
      <c r="AY706" s="505"/>
      <c r="AZ706" s="525"/>
      <c r="BA706" s="507"/>
      <c r="BB706" s="11"/>
      <c r="BC706" s="11"/>
    </row>
    <row r="707" spans="3:55" s="2" customFormat="1" x14ac:dyDescent="0.25">
      <c r="C707" s="11"/>
      <c r="D707" s="11"/>
      <c r="E707" s="11"/>
      <c r="F707" s="11"/>
      <c r="G707" s="11"/>
      <c r="H707" s="11"/>
      <c r="AW707" s="512"/>
      <c r="AX707" s="523"/>
      <c r="AY707" s="505"/>
      <c r="AZ707" s="525"/>
      <c r="BA707" s="507"/>
      <c r="BB707" s="11"/>
      <c r="BC707" s="11"/>
    </row>
    <row r="708" spans="3:55" s="2" customFormat="1" x14ac:dyDescent="0.25">
      <c r="C708" s="11"/>
      <c r="D708" s="11"/>
      <c r="E708" s="11"/>
      <c r="F708" s="11"/>
      <c r="G708" s="11"/>
      <c r="H708" s="11"/>
      <c r="AW708" s="512"/>
      <c r="AX708" s="523"/>
      <c r="AY708" s="505"/>
      <c r="AZ708" s="525"/>
      <c r="BA708" s="507"/>
      <c r="BB708" s="11"/>
      <c r="BC708" s="11"/>
    </row>
    <row r="709" spans="3:55" s="2" customFormat="1" x14ac:dyDescent="0.25">
      <c r="C709" s="11"/>
      <c r="D709" s="11"/>
      <c r="E709" s="11"/>
      <c r="F709" s="11"/>
      <c r="G709" s="11"/>
      <c r="H709" s="11"/>
      <c r="AW709" s="512"/>
      <c r="AX709" s="523"/>
      <c r="AY709" s="505"/>
      <c r="AZ709" s="525"/>
      <c r="BA709" s="507"/>
      <c r="BB709" s="11"/>
      <c r="BC709" s="11"/>
    </row>
    <row r="710" spans="3:55" s="2" customFormat="1" x14ac:dyDescent="0.25">
      <c r="C710" s="11"/>
      <c r="D710" s="11"/>
      <c r="E710" s="11"/>
      <c r="F710" s="11"/>
      <c r="G710" s="11"/>
      <c r="H710" s="11"/>
      <c r="AW710" s="512"/>
      <c r="AX710" s="523"/>
      <c r="AY710" s="505"/>
      <c r="AZ710" s="525"/>
      <c r="BA710" s="507"/>
      <c r="BB710" s="11"/>
      <c r="BC710" s="11"/>
    </row>
    <row r="711" spans="3:55" s="2" customFormat="1" x14ac:dyDescent="0.25">
      <c r="C711" s="11"/>
      <c r="D711" s="11"/>
      <c r="E711" s="11"/>
      <c r="F711" s="11"/>
      <c r="G711" s="11"/>
      <c r="H711" s="11"/>
      <c r="AW711" s="512"/>
      <c r="AX711" s="523"/>
      <c r="AY711" s="505"/>
      <c r="AZ711" s="525"/>
      <c r="BA711" s="507"/>
      <c r="BB711" s="11"/>
      <c r="BC711" s="11"/>
    </row>
    <row r="712" spans="3:55" s="2" customFormat="1" x14ac:dyDescent="0.25">
      <c r="C712" s="11"/>
      <c r="D712" s="11"/>
      <c r="E712" s="11"/>
      <c r="F712" s="11"/>
      <c r="G712" s="11"/>
      <c r="H712" s="11"/>
      <c r="AW712" s="512"/>
      <c r="AX712" s="523"/>
      <c r="AY712" s="505"/>
      <c r="AZ712" s="525"/>
      <c r="BA712" s="507"/>
      <c r="BB712" s="11"/>
      <c r="BC712" s="11"/>
    </row>
    <row r="713" spans="3:55" s="2" customFormat="1" x14ac:dyDescent="0.25">
      <c r="C713" s="11"/>
      <c r="D713" s="11"/>
      <c r="E713" s="11"/>
      <c r="F713" s="11"/>
      <c r="G713" s="11"/>
      <c r="H713" s="11"/>
      <c r="AW713" s="512"/>
      <c r="AX713" s="523"/>
      <c r="AY713" s="505"/>
      <c r="AZ713" s="525"/>
      <c r="BA713" s="507"/>
      <c r="BB713" s="11"/>
      <c r="BC713" s="11"/>
    </row>
    <row r="714" spans="3:55" s="2" customFormat="1" x14ac:dyDescent="0.25">
      <c r="C714" s="11"/>
      <c r="D714" s="11"/>
      <c r="E714" s="11"/>
      <c r="F714" s="11"/>
      <c r="G714" s="11"/>
      <c r="H714" s="11"/>
      <c r="AW714" s="512"/>
      <c r="AX714" s="523"/>
      <c r="AY714" s="505"/>
      <c r="AZ714" s="525"/>
      <c r="BA714" s="507"/>
      <c r="BB714" s="11"/>
      <c r="BC714" s="11"/>
    </row>
    <row r="715" spans="3:55" s="2" customFormat="1" x14ac:dyDescent="0.25">
      <c r="C715" s="11"/>
      <c r="D715" s="11"/>
      <c r="E715" s="11"/>
      <c r="F715" s="11"/>
      <c r="G715" s="11"/>
      <c r="H715" s="11"/>
      <c r="AW715" s="512"/>
      <c r="AX715" s="523"/>
      <c r="AY715" s="505"/>
      <c r="AZ715" s="525"/>
      <c r="BA715" s="507"/>
      <c r="BB715" s="11"/>
      <c r="BC715" s="11"/>
    </row>
    <row r="716" spans="3:55" s="2" customFormat="1" x14ac:dyDescent="0.25">
      <c r="C716" s="11"/>
      <c r="D716" s="11"/>
      <c r="E716" s="11"/>
      <c r="F716" s="11"/>
      <c r="G716" s="11"/>
      <c r="H716" s="11"/>
      <c r="AW716" s="512"/>
      <c r="AX716" s="523"/>
      <c r="AY716" s="505"/>
      <c r="AZ716" s="525"/>
      <c r="BA716" s="507"/>
      <c r="BB716" s="11"/>
      <c r="BC716" s="11"/>
    </row>
    <row r="717" spans="3:55" s="2" customFormat="1" x14ac:dyDescent="0.25">
      <c r="C717" s="11"/>
      <c r="D717" s="11"/>
      <c r="E717" s="11"/>
      <c r="F717" s="11"/>
      <c r="G717" s="11"/>
      <c r="H717" s="11"/>
      <c r="AW717" s="512"/>
      <c r="AX717" s="523"/>
      <c r="AY717" s="505"/>
      <c r="AZ717" s="525"/>
      <c r="BA717" s="507"/>
      <c r="BB717" s="11"/>
      <c r="BC717" s="11"/>
    </row>
    <row r="718" spans="3:55" s="2" customFormat="1" x14ac:dyDescent="0.25">
      <c r="C718" s="11"/>
      <c r="D718" s="11"/>
      <c r="E718" s="11"/>
      <c r="F718" s="11"/>
      <c r="G718" s="11"/>
      <c r="H718" s="11"/>
      <c r="AW718" s="512"/>
      <c r="AX718" s="523"/>
      <c r="AY718" s="505"/>
      <c r="AZ718" s="525"/>
      <c r="BA718" s="507"/>
      <c r="BB718" s="11"/>
      <c r="BC718" s="11"/>
    </row>
    <row r="719" spans="3:55" s="2" customFormat="1" x14ac:dyDescent="0.25">
      <c r="C719" s="11"/>
      <c r="D719" s="11"/>
      <c r="E719" s="11"/>
      <c r="F719" s="11"/>
      <c r="G719" s="11"/>
      <c r="H719" s="11"/>
      <c r="AW719" s="512"/>
      <c r="AX719" s="523"/>
      <c r="AY719" s="505"/>
      <c r="AZ719" s="525"/>
      <c r="BA719" s="507"/>
      <c r="BB719" s="11"/>
      <c r="BC719" s="11"/>
    </row>
    <row r="720" spans="3:55" s="2" customFormat="1" x14ac:dyDescent="0.25">
      <c r="C720" s="11"/>
      <c r="D720" s="11"/>
      <c r="E720" s="11"/>
      <c r="F720" s="11"/>
      <c r="G720" s="11"/>
      <c r="H720" s="11"/>
      <c r="AW720" s="512"/>
      <c r="AX720" s="523"/>
      <c r="AY720" s="505"/>
      <c r="AZ720" s="525"/>
      <c r="BA720" s="507"/>
      <c r="BB720" s="11"/>
      <c r="BC720" s="11"/>
    </row>
    <row r="721" spans="3:55" s="2" customFormat="1" x14ac:dyDescent="0.25">
      <c r="C721" s="11"/>
      <c r="D721" s="11"/>
      <c r="E721" s="11"/>
      <c r="F721" s="11"/>
      <c r="G721" s="11"/>
      <c r="H721" s="11"/>
      <c r="AW721" s="512"/>
      <c r="AX721" s="523"/>
      <c r="AY721" s="505"/>
      <c r="AZ721" s="525"/>
      <c r="BA721" s="507"/>
      <c r="BB721" s="11"/>
      <c r="BC721" s="11"/>
    </row>
    <row r="722" spans="3:55" s="2" customFormat="1" x14ac:dyDescent="0.25">
      <c r="C722" s="11"/>
      <c r="D722" s="11"/>
      <c r="E722" s="11"/>
      <c r="F722" s="11"/>
      <c r="G722" s="11"/>
      <c r="H722" s="11"/>
      <c r="AW722" s="512"/>
      <c r="AX722" s="523"/>
      <c r="AY722" s="505"/>
      <c r="AZ722" s="525"/>
      <c r="BA722" s="507"/>
      <c r="BB722" s="11"/>
      <c r="BC722" s="11"/>
    </row>
    <row r="723" spans="3:55" s="2" customFormat="1" x14ac:dyDescent="0.25">
      <c r="C723" s="11"/>
      <c r="D723" s="11"/>
      <c r="E723" s="11"/>
      <c r="F723" s="11"/>
      <c r="G723" s="11"/>
      <c r="H723" s="11"/>
      <c r="AW723" s="512"/>
      <c r="AX723" s="523"/>
      <c r="AY723" s="505"/>
      <c r="AZ723" s="525"/>
      <c r="BA723" s="507"/>
      <c r="BB723" s="11"/>
      <c r="BC723" s="11"/>
    </row>
    <row r="724" spans="3:55" s="2" customFormat="1" x14ac:dyDescent="0.25">
      <c r="C724" s="11"/>
      <c r="D724" s="11"/>
      <c r="E724" s="11"/>
      <c r="F724" s="11"/>
      <c r="G724" s="11"/>
      <c r="H724" s="11"/>
      <c r="AW724" s="512"/>
      <c r="AX724" s="523"/>
      <c r="AY724" s="505"/>
      <c r="AZ724" s="525"/>
      <c r="BA724" s="507"/>
      <c r="BB724" s="11"/>
      <c r="BC724" s="11"/>
    </row>
    <row r="725" spans="3:55" s="2" customFormat="1" x14ac:dyDescent="0.25">
      <c r="C725" s="11"/>
      <c r="D725" s="11"/>
      <c r="E725" s="11"/>
      <c r="F725" s="11"/>
      <c r="G725" s="11"/>
      <c r="H725" s="11"/>
      <c r="AW725" s="512"/>
      <c r="AX725" s="523"/>
      <c r="AY725" s="505"/>
      <c r="AZ725" s="525"/>
      <c r="BA725" s="507"/>
      <c r="BB725" s="11"/>
      <c r="BC725" s="11"/>
    </row>
    <row r="726" spans="3:55" s="2" customFormat="1" x14ac:dyDescent="0.25">
      <c r="C726" s="11"/>
      <c r="D726" s="11"/>
      <c r="E726" s="11"/>
      <c r="F726" s="11"/>
      <c r="G726" s="11"/>
      <c r="H726" s="11"/>
      <c r="AW726" s="512"/>
      <c r="AX726" s="523"/>
      <c r="AY726" s="505"/>
      <c r="AZ726" s="525"/>
      <c r="BA726" s="507"/>
      <c r="BB726" s="11"/>
      <c r="BC726" s="11"/>
    </row>
    <row r="727" spans="3:55" s="2" customFormat="1" x14ac:dyDescent="0.25">
      <c r="C727" s="11"/>
      <c r="D727" s="11"/>
      <c r="E727" s="11"/>
      <c r="F727" s="11"/>
      <c r="G727" s="11"/>
      <c r="H727" s="11"/>
      <c r="AW727" s="512"/>
      <c r="AX727" s="523"/>
      <c r="AY727" s="505"/>
      <c r="AZ727" s="525"/>
      <c r="BA727" s="507"/>
      <c r="BB727" s="11"/>
      <c r="BC727" s="11"/>
    </row>
    <row r="728" spans="3:55" s="2" customFormat="1" x14ac:dyDescent="0.25">
      <c r="C728" s="11"/>
      <c r="D728" s="11"/>
      <c r="E728" s="11"/>
      <c r="F728" s="11"/>
      <c r="G728" s="11"/>
      <c r="H728" s="11"/>
      <c r="AW728" s="512"/>
      <c r="AX728" s="523"/>
      <c r="AY728" s="505"/>
      <c r="AZ728" s="525"/>
      <c r="BA728" s="507"/>
      <c r="BB728" s="11"/>
      <c r="BC728" s="11"/>
    </row>
    <row r="729" spans="3:55" s="2" customFormat="1" x14ac:dyDescent="0.25">
      <c r="C729" s="11"/>
      <c r="D729" s="11"/>
      <c r="E729" s="11"/>
      <c r="F729" s="11"/>
      <c r="G729" s="11"/>
      <c r="H729" s="11"/>
      <c r="AW729" s="512"/>
      <c r="AX729" s="523"/>
      <c r="AY729" s="505"/>
      <c r="AZ729" s="525"/>
      <c r="BA729" s="507"/>
      <c r="BB729" s="11"/>
      <c r="BC729" s="11"/>
    </row>
    <row r="730" spans="3:55" s="2" customFormat="1" x14ac:dyDescent="0.25">
      <c r="C730" s="11"/>
      <c r="D730" s="11"/>
      <c r="E730" s="11"/>
      <c r="F730" s="11"/>
      <c r="G730" s="11"/>
      <c r="H730" s="11"/>
      <c r="AW730" s="512"/>
      <c r="AX730" s="523"/>
      <c r="AY730" s="505"/>
      <c r="AZ730" s="525"/>
      <c r="BA730" s="507"/>
      <c r="BB730" s="11"/>
      <c r="BC730" s="11"/>
    </row>
    <row r="731" spans="3:55" s="2" customFormat="1" x14ac:dyDescent="0.25">
      <c r="C731" s="11"/>
      <c r="D731" s="11"/>
      <c r="E731" s="11"/>
      <c r="F731" s="11"/>
      <c r="G731" s="11"/>
      <c r="H731" s="11"/>
      <c r="AW731" s="512"/>
      <c r="AX731" s="523"/>
      <c r="AY731" s="505"/>
      <c r="AZ731" s="525"/>
      <c r="BA731" s="507"/>
      <c r="BB731" s="11"/>
      <c r="BC731" s="11"/>
    </row>
    <row r="732" spans="3:55" s="2" customFormat="1" x14ac:dyDescent="0.25">
      <c r="C732" s="11"/>
      <c r="D732" s="11"/>
      <c r="E732" s="11"/>
      <c r="F732" s="11"/>
      <c r="G732" s="11"/>
      <c r="H732" s="11"/>
      <c r="AW732" s="512"/>
      <c r="AX732" s="523"/>
      <c r="AY732" s="505"/>
      <c r="AZ732" s="525"/>
      <c r="BA732" s="507"/>
      <c r="BB732" s="11"/>
      <c r="BC732" s="11"/>
    </row>
    <row r="733" spans="3:55" s="2" customFormat="1" x14ac:dyDescent="0.25">
      <c r="C733" s="11"/>
      <c r="D733" s="11"/>
      <c r="E733" s="11"/>
      <c r="F733" s="11"/>
      <c r="G733" s="11"/>
      <c r="H733" s="11"/>
      <c r="AW733" s="512"/>
      <c r="AX733" s="523"/>
      <c r="AY733" s="505"/>
      <c r="AZ733" s="525"/>
      <c r="BA733" s="507"/>
      <c r="BB733" s="11"/>
      <c r="BC733" s="11"/>
    </row>
    <row r="734" spans="3:55" s="2" customFormat="1" x14ac:dyDescent="0.25">
      <c r="C734" s="11"/>
      <c r="D734" s="11"/>
      <c r="E734" s="11"/>
      <c r="F734" s="11"/>
      <c r="G734" s="11"/>
      <c r="H734" s="11"/>
      <c r="AW734" s="512"/>
      <c r="AX734" s="523"/>
      <c r="AY734" s="505"/>
      <c r="AZ734" s="525"/>
      <c r="BA734" s="507"/>
      <c r="BB734" s="11"/>
      <c r="BC734" s="11"/>
    </row>
    <row r="735" spans="3:55" s="2" customFormat="1" x14ac:dyDescent="0.25">
      <c r="C735" s="11"/>
      <c r="D735" s="11"/>
      <c r="E735" s="11"/>
      <c r="F735" s="11"/>
      <c r="G735" s="11"/>
      <c r="H735" s="11"/>
      <c r="AW735" s="512"/>
      <c r="AX735" s="523"/>
      <c r="AY735" s="505"/>
      <c r="AZ735" s="525"/>
      <c r="BA735" s="507"/>
      <c r="BB735" s="11"/>
      <c r="BC735" s="11"/>
    </row>
    <row r="736" spans="3:55" s="2" customFormat="1" x14ac:dyDescent="0.25">
      <c r="C736" s="11"/>
      <c r="D736" s="11"/>
      <c r="E736" s="11"/>
      <c r="F736" s="11"/>
      <c r="G736" s="11"/>
      <c r="H736" s="11"/>
      <c r="AW736" s="512"/>
      <c r="AX736" s="523"/>
      <c r="AY736" s="505"/>
      <c r="AZ736" s="525"/>
      <c r="BA736" s="507"/>
      <c r="BB736" s="11"/>
      <c r="BC736" s="11"/>
    </row>
    <row r="737" spans="3:55" s="2" customFormat="1" x14ac:dyDescent="0.25">
      <c r="C737" s="11"/>
      <c r="D737" s="11"/>
      <c r="E737" s="11"/>
      <c r="F737" s="11"/>
      <c r="G737" s="11"/>
      <c r="H737" s="11"/>
      <c r="AW737" s="512"/>
      <c r="AX737" s="523"/>
      <c r="AY737" s="505"/>
      <c r="AZ737" s="525"/>
      <c r="BA737" s="507"/>
      <c r="BB737" s="11"/>
      <c r="BC737" s="11"/>
    </row>
    <row r="738" spans="3:55" s="2" customFormat="1" x14ac:dyDescent="0.25">
      <c r="C738" s="11"/>
      <c r="D738" s="11"/>
      <c r="E738" s="11"/>
      <c r="F738" s="11"/>
      <c r="G738" s="11"/>
      <c r="H738" s="11"/>
      <c r="AW738" s="512"/>
      <c r="AX738" s="523"/>
      <c r="AY738" s="505"/>
      <c r="AZ738" s="525"/>
      <c r="BA738" s="507"/>
      <c r="BB738" s="11"/>
      <c r="BC738" s="11"/>
    </row>
    <row r="739" spans="3:55" s="2" customFormat="1" x14ac:dyDescent="0.25">
      <c r="C739" s="11"/>
      <c r="D739" s="11"/>
      <c r="E739" s="11"/>
      <c r="F739" s="11"/>
      <c r="G739" s="11"/>
      <c r="H739" s="11"/>
      <c r="AW739" s="512"/>
      <c r="AX739" s="523"/>
      <c r="AY739" s="505"/>
      <c r="AZ739" s="525"/>
      <c r="BA739" s="507"/>
      <c r="BB739" s="11"/>
      <c r="BC739" s="11"/>
    </row>
    <row r="740" spans="3:55" s="2" customFormat="1" x14ac:dyDescent="0.25">
      <c r="C740" s="11"/>
      <c r="D740" s="11"/>
      <c r="E740" s="11"/>
      <c r="F740" s="11"/>
      <c r="G740" s="11"/>
      <c r="H740" s="11"/>
      <c r="AW740" s="512"/>
      <c r="AX740" s="523"/>
      <c r="AY740" s="505"/>
      <c r="AZ740" s="525"/>
      <c r="BA740" s="507"/>
      <c r="BB740" s="11"/>
      <c r="BC740" s="11"/>
    </row>
    <row r="741" spans="3:55" s="2" customFormat="1" x14ac:dyDescent="0.25">
      <c r="C741" s="11"/>
      <c r="D741" s="11"/>
      <c r="E741" s="11"/>
      <c r="F741" s="11"/>
      <c r="G741" s="11"/>
      <c r="H741" s="11"/>
      <c r="AW741" s="512"/>
      <c r="AX741" s="523"/>
      <c r="AY741" s="505"/>
      <c r="AZ741" s="525"/>
      <c r="BA741" s="507"/>
      <c r="BB741" s="11"/>
      <c r="BC741" s="11"/>
    </row>
    <row r="742" spans="3:55" s="2" customFormat="1" x14ac:dyDescent="0.25">
      <c r="C742" s="11"/>
      <c r="D742" s="11"/>
      <c r="E742" s="11"/>
      <c r="F742" s="11"/>
      <c r="G742" s="11"/>
      <c r="H742" s="11"/>
      <c r="AW742" s="512"/>
      <c r="AX742" s="523"/>
      <c r="AY742" s="505"/>
      <c r="AZ742" s="525"/>
      <c r="BA742" s="507"/>
      <c r="BB742" s="11"/>
      <c r="BC742" s="11"/>
    </row>
    <row r="743" spans="3:55" s="2" customFormat="1" x14ac:dyDescent="0.25">
      <c r="C743" s="11"/>
      <c r="D743" s="11"/>
      <c r="E743" s="11"/>
      <c r="F743" s="11"/>
      <c r="G743" s="11"/>
      <c r="H743" s="11"/>
      <c r="AW743" s="512"/>
      <c r="AX743" s="523"/>
      <c r="AY743" s="505"/>
      <c r="AZ743" s="525"/>
      <c r="BA743" s="507"/>
      <c r="BB743" s="11"/>
      <c r="BC743" s="11"/>
    </row>
    <row r="744" spans="3:55" s="2" customFormat="1" x14ac:dyDescent="0.25">
      <c r="C744" s="11"/>
      <c r="D744" s="11"/>
      <c r="E744" s="11"/>
      <c r="F744" s="11"/>
      <c r="G744" s="11"/>
      <c r="H744" s="11"/>
      <c r="AW744" s="512"/>
      <c r="AX744" s="523"/>
      <c r="AY744" s="505"/>
      <c r="AZ744" s="525"/>
      <c r="BA744" s="507"/>
      <c r="BB744" s="11"/>
      <c r="BC744" s="11"/>
    </row>
    <row r="745" spans="3:55" s="2" customFormat="1" x14ac:dyDescent="0.25">
      <c r="C745" s="11"/>
      <c r="D745" s="11"/>
      <c r="E745" s="11"/>
      <c r="F745" s="11"/>
      <c r="G745" s="11"/>
      <c r="H745" s="11"/>
      <c r="AW745" s="512"/>
      <c r="AX745" s="523"/>
      <c r="AY745" s="505"/>
      <c r="AZ745" s="525"/>
      <c r="BA745" s="507"/>
      <c r="BB745" s="11"/>
      <c r="BC745" s="11"/>
    </row>
    <row r="746" spans="3:55" s="2" customFormat="1" x14ac:dyDescent="0.25">
      <c r="C746" s="11"/>
      <c r="D746" s="11"/>
      <c r="E746" s="11"/>
      <c r="F746" s="11"/>
      <c r="G746" s="11"/>
      <c r="H746" s="11"/>
      <c r="AW746" s="512"/>
      <c r="AX746" s="523"/>
      <c r="AY746" s="505"/>
      <c r="AZ746" s="525"/>
      <c r="BA746" s="507"/>
      <c r="BB746" s="11"/>
      <c r="BC746" s="11"/>
    </row>
    <row r="747" spans="3:55" s="2" customFormat="1" x14ac:dyDescent="0.25">
      <c r="C747" s="11"/>
      <c r="D747" s="11"/>
      <c r="E747" s="11"/>
      <c r="F747" s="11"/>
      <c r="G747" s="11"/>
      <c r="H747" s="11"/>
      <c r="AW747" s="512"/>
      <c r="AX747" s="523"/>
      <c r="AY747" s="505"/>
      <c r="AZ747" s="525"/>
      <c r="BA747" s="507"/>
      <c r="BB747" s="11"/>
      <c r="BC747" s="11"/>
    </row>
    <row r="748" spans="3:55" s="2" customFormat="1" x14ac:dyDescent="0.25">
      <c r="C748" s="11"/>
      <c r="D748" s="11"/>
      <c r="E748" s="11"/>
      <c r="F748" s="11"/>
      <c r="G748" s="11"/>
      <c r="H748" s="11"/>
      <c r="AW748" s="512"/>
      <c r="AX748" s="523"/>
      <c r="AY748" s="505"/>
      <c r="AZ748" s="525"/>
      <c r="BA748" s="507"/>
      <c r="BB748" s="11"/>
      <c r="BC748" s="11"/>
    </row>
    <row r="749" spans="3:55" s="2" customFormat="1" x14ac:dyDescent="0.25">
      <c r="C749" s="11"/>
      <c r="D749" s="11"/>
      <c r="E749" s="11"/>
      <c r="F749" s="11"/>
      <c r="G749" s="11"/>
      <c r="H749" s="11"/>
      <c r="AW749" s="512"/>
      <c r="AX749" s="523"/>
      <c r="AY749" s="505"/>
      <c r="AZ749" s="525"/>
      <c r="BA749" s="507"/>
      <c r="BB749" s="11"/>
      <c r="BC749" s="11"/>
    </row>
    <row r="750" spans="3:55" s="2" customFormat="1" x14ac:dyDescent="0.25">
      <c r="C750" s="11"/>
      <c r="D750" s="11"/>
      <c r="E750" s="11"/>
      <c r="F750" s="11"/>
      <c r="G750" s="11"/>
      <c r="H750" s="11"/>
      <c r="AW750" s="512"/>
      <c r="AX750" s="523"/>
      <c r="AY750" s="505"/>
      <c r="AZ750" s="525"/>
      <c r="BA750" s="507"/>
      <c r="BB750" s="11"/>
      <c r="BC750" s="11"/>
    </row>
    <row r="751" spans="3:55" s="2" customFormat="1" x14ac:dyDescent="0.25">
      <c r="C751" s="11"/>
      <c r="D751" s="11"/>
      <c r="E751" s="11"/>
      <c r="F751" s="11"/>
      <c r="G751" s="11"/>
      <c r="H751" s="11"/>
      <c r="AW751" s="512"/>
      <c r="AX751" s="523"/>
      <c r="AY751" s="505"/>
      <c r="AZ751" s="525"/>
      <c r="BA751" s="507"/>
      <c r="BB751" s="11"/>
      <c r="BC751" s="11"/>
    </row>
    <row r="752" spans="3:55" s="2" customFormat="1" x14ac:dyDescent="0.25">
      <c r="C752" s="11"/>
      <c r="D752" s="11"/>
      <c r="E752" s="11"/>
      <c r="F752" s="11"/>
      <c r="G752" s="11"/>
      <c r="H752" s="11"/>
      <c r="AW752" s="512"/>
      <c r="AX752" s="523"/>
      <c r="AY752" s="505"/>
      <c r="AZ752" s="525"/>
      <c r="BA752" s="507"/>
      <c r="BB752" s="11"/>
      <c r="BC752" s="11"/>
    </row>
    <row r="753" spans="3:55" s="2" customFormat="1" x14ac:dyDescent="0.25">
      <c r="C753" s="11"/>
      <c r="D753" s="11"/>
      <c r="E753" s="11"/>
      <c r="F753" s="11"/>
      <c r="G753" s="11"/>
      <c r="H753" s="11"/>
      <c r="AW753" s="512"/>
      <c r="AX753" s="523"/>
      <c r="AY753" s="505"/>
      <c r="AZ753" s="525"/>
      <c r="BA753" s="507"/>
      <c r="BB753" s="11"/>
      <c r="BC753" s="11"/>
    </row>
    <row r="754" spans="3:55" s="2" customFormat="1" x14ac:dyDescent="0.25">
      <c r="C754" s="11"/>
      <c r="D754" s="11"/>
      <c r="E754" s="11"/>
      <c r="F754" s="11"/>
      <c r="G754" s="11"/>
      <c r="H754" s="11"/>
      <c r="AW754" s="512"/>
      <c r="AX754" s="523"/>
      <c r="AY754" s="505"/>
      <c r="AZ754" s="525"/>
      <c r="BA754" s="507"/>
      <c r="BB754" s="11"/>
      <c r="BC754" s="11"/>
    </row>
    <row r="755" spans="3:55" s="2" customFormat="1" x14ac:dyDescent="0.25">
      <c r="C755" s="11"/>
      <c r="D755" s="11"/>
      <c r="E755" s="11"/>
      <c r="F755" s="11"/>
      <c r="G755" s="11"/>
      <c r="H755" s="11"/>
      <c r="AW755" s="512"/>
      <c r="AX755" s="523"/>
      <c r="AY755" s="505"/>
      <c r="AZ755" s="525"/>
      <c r="BA755" s="507"/>
      <c r="BB755" s="11"/>
      <c r="BC755" s="11"/>
    </row>
    <row r="756" spans="3:55" s="2" customFormat="1" x14ac:dyDescent="0.25">
      <c r="C756" s="11"/>
      <c r="D756" s="11"/>
      <c r="E756" s="11"/>
      <c r="F756" s="11"/>
      <c r="G756" s="11"/>
      <c r="H756" s="11"/>
      <c r="AW756" s="512"/>
      <c r="AX756" s="523"/>
      <c r="AY756" s="505"/>
      <c r="AZ756" s="525"/>
      <c r="BA756" s="507"/>
      <c r="BB756" s="11"/>
      <c r="BC756" s="11"/>
    </row>
    <row r="757" spans="3:55" s="2" customFormat="1" x14ac:dyDescent="0.25">
      <c r="C757" s="11"/>
      <c r="D757" s="11"/>
      <c r="E757" s="11"/>
      <c r="F757" s="11"/>
      <c r="G757" s="11"/>
      <c r="H757" s="11"/>
      <c r="AW757" s="512"/>
      <c r="AX757" s="523"/>
      <c r="AY757" s="505"/>
      <c r="AZ757" s="525"/>
      <c r="BA757" s="507"/>
      <c r="BB757" s="11"/>
      <c r="BC757" s="11"/>
    </row>
    <row r="758" spans="3:55" s="2" customFormat="1" x14ac:dyDescent="0.25">
      <c r="C758" s="11"/>
      <c r="D758" s="11"/>
      <c r="E758" s="11"/>
      <c r="F758" s="11"/>
      <c r="G758" s="11"/>
      <c r="H758" s="11"/>
      <c r="AW758" s="512"/>
      <c r="AX758" s="523"/>
      <c r="AY758" s="505"/>
      <c r="AZ758" s="525"/>
      <c r="BA758" s="507"/>
      <c r="BB758" s="11"/>
      <c r="BC758" s="11"/>
    </row>
    <row r="759" spans="3:55" s="2" customFormat="1" x14ac:dyDescent="0.25">
      <c r="C759" s="11"/>
      <c r="D759" s="11"/>
      <c r="E759" s="11"/>
      <c r="F759" s="11"/>
      <c r="G759" s="11"/>
      <c r="H759" s="11"/>
      <c r="AW759" s="512"/>
      <c r="AX759" s="523"/>
      <c r="AY759" s="505"/>
      <c r="AZ759" s="525"/>
      <c r="BA759" s="507"/>
      <c r="BB759" s="11"/>
      <c r="BC759" s="11"/>
    </row>
    <row r="760" spans="3:55" s="2" customFormat="1" x14ac:dyDescent="0.25">
      <c r="C760" s="11"/>
      <c r="D760" s="11"/>
      <c r="E760" s="11"/>
      <c r="F760" s="11"/>
      <c r="G760" s="11"/>
      <c r="H760" s="11"/>
      <c r="AW760" s="512"/>
      <c r="AX760" s="523"/>
      <c r="AY760" s="505"/>
      <c r="AZ760" s="525"/>
      <c r="BA760" s="507"/>
      <c r="BB760" s="11"/>
      <c r="BC760" s="11"/>
    </row>
    <row r="761" spans="3:55" s="2" customFormat="1" x14ac:dyDescent="0.25">
      <c r="C761" s="11"/>
      <c r="D761" s="11"/>
      <c r="E761" s="11"/>
      <c r="F761" s="11"/>
      <c r="G761" s="11"/>
      <c r="H761" s="11"/>
      <c r="AW761" s="512"/>
      <c r="AX761" s="523"/>
      <c r="AY761" s="505"/>
      <c r="AZ761" s="525"/>
      <c r="BA761" s="507"/>
      <c r="BB761" s="11"/>
      <c r="BC761" s="11"/>
    </row>
    <row r="762" spans="3:55" s="2" customFormat="1" x14ac:dyDescent="0.25">
      <c r="C762" s="11"/>
      <c r="D762" s="11"/>
      <c r="E762" s="11"/>
      <c r="F762" s="11"/>
      <c r="G762" s="11"/>
      <c r="H762" s="11"/>
      <c r="AW762" s="512"/>
      <c r="AX762" s="523"/>
      <c r="AY762" s="505"/>
      <c r="AZ762" s="525"/>
      <c r="BA762" s="507"/>
      <c r="BB762" s="11"/>
      <c r="BC762" s="11"/>
    </row>
    <row r="763" spans="3:55" s="2" customFormat="1" x14ac:dyDescent="0.25">
      <c r="C763" s="11"/>
      <c r="D763" s="11"/>
      <c r="E763" s="11"/>
      <c r="F763" s="11"/>
      <c r="G763" s="11"/>
      <c r="H763" s="11"/>
      <c r="AW763" s="512"/>
      <c r="AX763" s="523"/>
      <c r="AY763" s="505"/>
      <c r="AZ763" s="525"/>
      <c r="BA763" s="507"/>
      <c r="BB763" s="11"/>
      <c r="BC763" s="11"/>
    </row>
    <row r="764" spans="3:55" s="2" customFormat="1" x14ac:dyDescent="0.25">
      <c r="C764" s="11"/>
      <c r="D764" s="11"/>
      <c r="E764" s="11"/>
      <c r="F764" s="11"/>
      <c r="G764" s="11"/>
      <c r="H764" s="11"/>
      <c r="AW764" s="512"/>
      <c r="AX764" s="523"/>
      <c r="AY764" s="505"/>
      <c r="AZ764" s="525"/>
      <c r="BA764" s="507"/>
      <c r="BB764" s="11"/>
      <c r="BC764" s="11"/>
    </row>
    <row r="765" spans="3:55" s="2" customFormat="1" x14ac:dyDescent="0.25">
      <c r="C765" s="11"/>
      <c r="D765" s="11"/>
      <c r="E765" s="11"/>
      <c r="F765" s="11"/>
      <c r="G765" s="11"/>
      <c r="H765" s="11"/>
      <c r="AW765" s="512"/>
      <c r="AX765" s="523"/>
      <c r="AY765" s="505"/>
      <c r="AZ765" s="525"/>
      <c r="BA765" s="507"/>
      <c r="BB765" s="11"/>
      <c r="BC765" s="11"/>
    </row>
    <row r="766" spans="3:55" s="2" customFormat="1" x14ac:dyDescent="0.25">
      <c r="C766" s="11"/>
      <c r="D766" s="11"/>
      <c r="E766" s="11"/>
      <c r="F766" s="11"/>
      <c r="G766" s="11"/>
      <c r="H766" s="11"/>
      <c r="AW766" s="512"/>
      <c r="AX766" s="523"/>
      <c r="AY766" s="505"/>
      <c r="AZ766" s="525"/>
      <c r="BA766" s="507"/>
      <c r="BB766" s="11"/>
      <c r="BC766" s="11"/>
    </row>
    <row r="767" spans="3:55" s="2" customFormat="1" x14ac:dyDescent="0.25">
      <c r="C767" s="11"/>
      <c r="D767" s="11"/>
      <c r="E767" s="11"/>
      <c r="F767" s="11"/>
      <c r="G767" s="11"/>
      <c r="H767" s="11"/>
      <c r="AW767" s="512"/>
      <c r="AX767" s="523"/>
      <c r="AY767" s="505"/>
      <c r="AZ767" s="525"/>
      <c r="BA767" s="507"/>
      <c r="BB767" s="11"/>
      <c r="BC767" s="11"/>
    </row>
    <row r="768" spans="3:55" s="2" customFormat="1" x14ac:dyDescent="0.25">
      <c r="C768" s="11"/>
      <c r="D768" s="11"/>
      <c r="E768" s="11"/>
      <c r="F768" s="11"/>
      <c r="G768" s="11"/>
      <c r="H768" s="11"/>
      <c r="AW768" s="512"/>
      <c r="AX768" s="523"/>
      <c r="AY768" s="505"/>
      <c r="AZ768" s="525"/>
      <c r="BA768" s="507"/>
      <c r="BB768" s="11"/>
      <c r="BC768" s="11"/>
    </row>
    <row r="769" spans="3:55" s="2" customFormat="1" x14ac:dyDescent="0.25">
      <c r="C769" s="11"/>
      <c r="D769" s="11"/>
      <c r="E769" s="11"/>
      <c r="F769" s="11"/>
      <c r="G769" s="11"/>
      <c r="H769" s="11"/>
      <c r="AW769" s="512"/>
      <c r="AX769" s="523"/>
      <c r="AY769" s="505"/>
      <c r="AZ769" s="525"/>
      <c r="BA769" s="507"/>
      <c r="BB769" s="11"/>
      <c r="BC769" s="11"/>
    </row>
    <row r="770" spans="3:55" s="2" customFormat="1" x14ac:dyDescent="0.25">
      <c r="C770" s="11"/>
      <c r="D770" s="11"/>
      <c r="E770" s="11"/>
      <c r="F770" s="11"/>
      <c r="G770" s="11"/>
      <c r="H770" s="11"/>
      <c r="AW770" s="512"/>
      <c r="AX770" s="523"/>
      <c r="AY770" s="505"/>
      <c r="AZ770" s="525"/>
      <c r="BA770" s="507"/>
      <c r="BB770" s="11"/>
      <c r="BC770" s="11"/>
    </row>
    <row r="771" spans="3:55" s="2" customFormat="1" x14ac:dyDescent="0.25">
      <c r="C771" s="11"/>
      <c r="D771" s="11"/>
      <c r="E771" s="11"/>
      <c r="F771" s="11"/>
      <c r="G771" s="11"/>
      <c r="H771" s="11"/>
      <c r="AW771" s="512"/>
      <c r="AX771" s="523"/>
      <c r="AY771" s="505"/>
      <c r="AZ771" s="525"/>
      <c r="BA771" s="507"/>
      <c r="BB771" s="11"/>
      <c r="BC771" s="11"/>
    </row>
    <row r="772" spans="3:55" s="2" customFormat="1" x14ac:dyDescent="0.25">
      <c r="C772" s="11"/>
      <c r="D772" s="11"/>
      <c r="E772" s="11"/>
      <c r="F772" s="11"/>
      <c r="G772" s="11"/>
      <c r="H772" s="11"/>
      <c r="AW772" s="512"/>
      <c r="AX772" s="523"/>
      <c r="AY772" s="505"/>
      <c r="AZ772" s="525"/>
      <c r="BA772" s="507"/>
      <c r="BB772" s="11"/>
      <c r="BC772" s="11"/>
    </row>
    <row r="773" spans="3:55" s="2" customFormat="1" x14ac:dyDescent="0.25">
      <c r="C773" s="11"/>
      <c r="D773" s="11"/>
      <c r="E773" s="11"/>
      <c r="F773" s="11"/>
      <c r="G773" s="11"/>
      <c r="H773" s="11"/>
      <c r="AW773" s="512"/>
      <c r="AX773" s="523"/>
      <c r="AY773" s="505"/>
      <c r="AZ773" s="525"/>
      <c r="BA773" s="507"/>
      <c r="BB773" s="11"/>
      <c r="BC773" s="11"/>
    </row>
    <row r="774" spans="3:55" s="2" customFormat="1" x14ac:dyDescent="0.25">
      <c r="C774" s="11"/>
      <c r="D774" s="11"/>
      <c r="E774" s="11"/>
      <c r="F774" s="11"/>
      <c r="G774" s="11"/>
      <c r="H774" s="11"/>
      <c r="AW774" s="512"/>
      <c r="AX774" s="523"/>
      <c r="AY774" s="505"/>
      <c r="AZ774" s="525"/>
      <c r="BA774" s="507"/>
      <c r="BB774" s="11"/>
      <c r="BC774" s="11"/>
    </row>
    <row r="775" spans="3:55" s="2" customFormat="1" x14ac:dyDescent="0.25">
      <c r="C775" s="11"/>
      <c r="D775" s="11"/>
      <c r="E775" s="11"/>
      <c r="F775" s="11"/>
      <c r="G775" s="11"/>
      <c r="H775" s="11"/>
      <c r="AW775" s="512"/>
      <c r="AX775" s="523"/>
      <c r="AY775" s="505"/>
      <c r="AZ775" s="525"/>
      <c r="BA775" s="507"/>
      <c r="BB775" s="11"/>
      <c r="BC775" s="11"/>
    </row>
    <row r="776" spans="3:55" s="2" customFormat="1" x14ac:dyDescent="0.25">
      <c r="C776" s="11"/>
      <c r="D776" s="11"/>
      <c r="E776" s="11"/>
      <c r="F776" s="11"/>
      <c r="G776" s="11"/>
      <c r="H776" s="11"/>
      <c r="AW776" s="512"/>
      <c r="AX776" s="523"/>
      <c r="AY776" s="505"/>
      <c r="AZ776" s="525"/>
      <c r="BA776" s="507"/>
      <c r="BB776" s="11"/>
      <c r="BC776" s="11"/>
    </row>
    <row r="777" spans="3:55" s="2" customFormat="1" x14ac:dyDescent="0.25">
      <c r="C777" s="11"/>
      <c r="D777" s="11"/>
      <c r="E777" s="11"/>
      <c r="F777" s="11"/>
      <c r="G777" s="11"/>
      <c r="H777" s="11"/>
      <c r="AW777" s="512"/>
      <c r="AX777" s="523"/>
      <c r="AY777" s="505"/>
      <c r="AZ777" s="525"/>
      <c r="BA777" s="507"/>
      <c r="BB777" s="11"/>
      <c r="BC777" s="11"/>
    </row>
    <row r="778" spans="3:55" s="2" customFormat="1" x14ac:dyDescent="0.25">
      <c r="C778" s="11"/>
      <c r="D778" s="11"/>
      <c r="E778" s="11"/>
      <c r="F778" s="11"/>
      <c r="G778" s="11"/>
      <c r="H778" s="11"/>
      <c r="AW778" s="512"/>
      <c r="AX778" s="523"/>
      <c r="AY778" s="505"/>
      <c r="AZ778" s="525"/>
      <c r="BA778" s="507"/>
      <c r="BB778" s="11"/>
      <c r="BC778" s="11"/>
    </row>
    <row r="779" spans="3:55" s="2" customFormat="1" x14ac:dyDescent="0.25">
      <c r="C779" s="11"/>
      <c r="D779" s="11"/>
      <c r="E779" s="11"/>
      <c r="F779" s="11"/>
      <c r="G779" s="11"/>
      <c r="H779" s="11"/>
      <c r="AW779" s="512"/>
      <c r="AX779" s="523"/>
      <c r="AY779" s="505"/>
      <c r="AZ779" s="525"/>
      <c r="BA779" s="507"/>
      <c r="BB779" s="11"/>
      <c r="BC779" s="11"/>
    </row>
    <row r="780" spans="3:55" s="2" customFormat="1" x14ac:dyDescent="0.25">
      <c r="C780" s="11"/>
      <c r="D780" s="11"/>
      <c r="E780" s="11"/>
      <c r="F780" s="11"/>
      <c r="G780" s="11"/>
      <c r="H780" s="11"/>
      <c r="AW780" s="512"/>
      <c r="AX780" s="523"/>
      <c r="AY780" s="505"/>
      <c r="AZ780" s="525"/>
      <c r="BA780" s="507"/>
      <c r="BB780" s="11"/>
      <c r="BC780" s="11"/>
    </row>
    <row r="781" spans="3:55" s="2" customFormat="1" x14ac:dyDescent="0.25">
      <c r="C781" s="11"/>
      <c r="D781" s="11"/>
      <c r="E781" s="11"/>
      <c r="F781" s="11"/>
      <c r="G781" s="11"/>
      <c r="H781" s="11"/>
      <c r="AW781" s="512"/>
      <c r="AX781" s="523"/>
      <c r="AY781" s="505"/>
      <c r="AZ781" s="525"/>
      <c r="BA781" s="507"/>
      <c r="BB781" s="11"/>
      <c r="BC781" s="11"/>
    </row>
    <row r="782" spans="3:55" s="2" customFormat="1" x14ac:dyDescent="0.25">
      <c r="C782" s="11"/>
      <c r="D782" s="11"/>
      <c r="E782" s="11"/>
      <c r="F782" s="11"/>
      <c r="G782" s="11"/>
      <c r="H782" s="11"/>
      <c r="AW782" s="512"/>
      <c r="AX782" s="523"/>
      <c r="AY782" s="505"/>
      <c r="AZ782" s="525"/>
      <c r="BA782" s="507"/>
      <c r="BB782" s="11"/>
      <c r="BC782" s="11"/>
    </row>
    <row r="783" spans="3:55" s="2" customFormat="1" x14ac:dyDescent="0.25">
      <c r="C783" s="11"/>
      <c r="D783" s="11"/>
      <c r="E783" s="11"/>
      <c r="F783" s="11"/>
      <c r="G783" s="11"/>
      <c r="H783" s="11"/>
      <c r="AW783" s="512"/>
      <c r="AX783" s="523"/>
      <c r="AY783" s="505"/>
      <c r="AZ783" s="525"/>
      <c r="BA783" s="507"/>
      <c r="BB783" s="11"/>
      <c r="BC783" s="11"/>
    </row>
    <row r="784" spans="3:55" s="2" customFormat="1" x14ac:dyDescent="0.25">
      <c r="C784" s="11"/>
      <c r="D784" s="11"/>
      <c r="E784" s="11"/>
      <c r="F784" s="11"/>
      <c r="G784" s="11"/>
      <c r="H784" s="11"/>
      <c r="AW784" s="512"/>
      <c r="AX784" s="523"/>
      <c r="AY784" s="505"/>
      <c r="AZ784" s="525"/>
      <c r="BA784" s="507"/>
      <c r="BB784" s="11"/>
      <c r="BC784" s="11"/>
    </row>
    <row r="785" spans="3:55" s="2" customFormat="1" x14ac:dyDescent="0.25">
      <c r="C785" s="11"/>
      <c r="D785" s="11"/>
      <c r="E785" s="11"/>
      <c r="F785" s="11"/>
      <c r="G785" s="11"/>
      <c r="H785" s="11"/>
      <c r="AW785" s="512"/>
      <c r="AX785" s="523"/>
      <c r="AY785" s="505"/>
      <c r="AZ785" s="525"/>
      <c r="BA785" s="507"/>
      <c r="BB785" s="11"/>
      <c r="BC785" s="11"/>
    </row>
    <row r="786" spans="3:55" s="2" customFormat="1" x14ac:dyDescent="0.25">
      <c r="C786" s="11"/>
      <c r="D786" s="11"/>
      <c r="E786" s="11"/>
      <c r="F786" s="11"/>
      <c r="G786" s="11"/>
      <c r="H786" s="11"/>
      <c r="AW786" s="512"/>
      <c r="AX786" s="523"/>
      <c r="AY786" s="505"/>
      <c r="AZ786" s="525"/>
      <c r="BA786" s="507"/>
      <c r="BB786" s="11"/>
      <c r="BC786" s="11"/>
    </row>
    <row r="787" spans="3:55" s="2" customFormat="1" x14ac:dyDescent="0.25">
      <c r="C787" s="11"/>
      <c r="D787" s="11"/>
      <c r="E787" s="11"/>
      <c r="F787" s="11"/>
      <c r="G787" s="11"/>
      <c r="H787" s="11"/>
      <c r="AW787" s="512"/>
      <c r="AX787" s="523"/>
      <c r="AY787" s="505"/>
      <c r="AZ787" s="525"/>
      <c r="BA787" s="507"/>
      <c r="BB787" s="11"/>
      <c r="BC787" s="11"/>
    </row>
    <row r="788" spans="3:55" s="2" customFormat="1" x14ac:dyDescent="0.25">
      <c r="C788" s="11"/>
      <c r="D788" s="11"/>
      <c r="E788" s="11"/>
      <c r="F788" s="11"/>
      <c r="G788" s="11"/>
      <c r="H788" s="11"/>
      <c r="AW788" s="512"/>
      <c r="AX788" s="523"/>
      <c r="AY788" s="505"/>
      <c r="AZ788" s="525"/>
      <c r="BA788" s="507"/>
      <c r="BB788" s="11"/>
      <c r="BC788" s="11"/>
    </row>
    <row r="789" spans="3:55" s="2" customFormat="1" x14ac:dyDescent="0.25">
      <c r="C789" s="11"/>
      <c r="D789" s="11"/>
      <c r="E789" s="11"/>
      <c r="F789" s="11"/>
      <c r="G789" s="11"/>
      <c r="H789" s="11"/>
      <c r="AW789" s="512"/>
      <c r="AX789" s="523"/>
      <c r="AY789" s="505"/>
      <c r="AZ789" s="525"/>
      <c r="BA789" s="507"/>
      <c r="BB789" s="11"/>
      <c r="BC789" s="11"/>
    </row>
    <row r="790" spans="3:55" s="2" customFormat="1" x14ac:dyDescent="0.25">
      <c r="C790" s="11"/>
      <c r="D790" s="11"/>
      <c r="E790" s="11"/>
      <c r="F790" s="11"/>
      <c r="G790" s="11"/>
      <c r="H790" s="11"/>
      <c r="AW790" s="512"/>
      <c r="AX790" s="523"/>
      <c r="AY790" s="505"/>
      <c r="AZ790" s="525"/>
      <c r="BA790" s="507"/>
      <c r="BB790" s="11"/>
      <c r="BC790" s="11"/>
    </row>
    <row r="791" spans="3:55" s="2" customFormat="1" x14ac:dyDescent="0.25">
      <c r="C791" s="11"/>
      <c r="D791" s="11"/>
      <c r="E791" s="11"/>
      <c r="F791" s="11"/>
      <c r="G791" s="11"/>
      <c r="H791" s="11"/>
      <c r="AW791" s="512"/>
      <c r="AX791" s="523"/>
      <c r="AY791" s="505"/>
      <c r="AZ791" s="525"/>
      <c r="BA791" s="507"/>
      <c r="BB791" s="11"/>
      <c r="BC791" s="11"/>
    </row>
    <row r="792" spans="3:55" s="2" customFormat="1" x14ac:dyDescent="0.25">
      <c r="C792" s="11"/>
      <c r="D792" s="11"/>
      <c r="E792" s="11"/>
      <c r="F792" s="11"/>
      <c r="G792" s="11"/>
      <c r="H792" s="11"/>
      <c r="AW792" s="512"/>
      <c r="AX792" s="523"/>
      <c r="AY792" s="505"/>
      <c r="AZ792" s="525"/>
      <c r="BA792" s="507"/>
      <c r="BB792" s="11"/>
      <c r="BC792" s="11"/>
    </row>
    <row r="793" spans="3:55" s="2" customFormat="1" x14ac:dyDescent="0.25">
      <c r="C793" s="11"/>
      <c r="D793" s="11"/>
      <c r="E793" s="11"/>
      <c r="F793" s="11"/>
      <c r="G793" s="11"/>
      <c r="H793" s="11"/>
      <c r="AW793" s="512"/>
      <c r="AX793" s="523"/>
      <c r="AY793" s="505"/>
      <c r="AZ793" s="525"/>
      <c r="BA793" s="507"/>
      <c r="BB793" s="11"/>
      <c r="BC793" s="11"/>
    </row>
    <row r="794" spans="3:55" s="2" customFormat="1" x14ac:dyDescent="0.25">
      <c r="C794" s="11"/>
      <c r="D794" s="11"/>
      <c r="E794" s="11"/>
      <c r="F794" s="11"/>
      <c r="G794" s="11"/>
      <c r="H794" s="11"/>
      <c r="AW794" s="512"/>
      <c r="AX794" s="523"/>
      <c r="AY794" s="505"/>
      <c r="AZ794" s="525"/>
      <c r="BA794" s="507"/>
      <c r="BB794" s="11"/>
      <c r="BC794" s="11"/>
    </row>
    <row r="795" spans="3:55" s="2" customFormat="1" x14ac:dyDescent="0.25">
      <c r="C795" s="11"/>
      <c r="D795" s="11"/>
      <c r="E795" s="11"/>
      <c r="F795" s="11"/>
      <c r="G795" s="11"/>
      <c r="H795" s="11"/>
      <c r="AW795" s="512"/>
      <c r="AX795" s="523"/>
      <c r="AY795" s="505"/>
      <c r="AZ795" s="525"/>
      <c r="BA795" s="507"/>
      <c r="BB795" s="11"/>
      <c r="BC795" s="11"/>
    </row>
    <row r="796" spans="3:55" s="2" customFormat="1" x14ac:dyDescent="0.25">
      <c r="C796" s="11"/>
      <c r="D796" s="11"/>
      <c r="E796" s="11"/>
      <c r="F796" s="11"/>
      <c r="G796" s="11"/>
      <c r="H796" s="11"/>
      <c r="AW796" s="512"/>
      <c r="AX796" s="523"/>
      <c r="AY796" s="505"/>
      <c r="AZ796" s="525"/>
      <c r="BA796" s="507"/>
      <c r="BB796" s="11"/>
      <c r="BC796" s="11"/>
    </row>
    <row r="797" spans="3:55" s="2" customFormat="1" x14ac:dyDescent="0.25">
      <c r="C797" s="11"/>
      <c r="D797" s="11"/>
      <c r="E797" s="11"/>
      <c r="F797" s="11"/>
      <c r="G797" s="11"/>
      <c r="H797" s="11"/>
      <c r="AW797" s="512"/>
      <c r="AX797" s="523"/>
      <c r="AY797" s="505"/>
      <c r="AZ797" s="525"/>
      <c r="BA797" s="507"/>
      <c r="BB797" s="11"/>
      <c r="BC797" s="11"/>
    </row>
    <row r="798" spans="3:55" s="2" customFormat="1" x14ac:dyDescent="0.25">
      <c r="C798" s="11"/>
      <c r="D798" s="11"/>
      <c r="E798" s="11"/>
      <c r="F798" s="11"/>
      <c r="G798" s="11"/>
      <c r="H798" s="11"/>
      <c r="AW798" s="512"/>
      <c r="AX798" s="523"/>
      <c r="AY798" s="505"/>
      <c r="AZ798" s="525"/>
      <c r="BA798" s="507"/>
      <c r="BB798" s="11"/>
      <c r="BC798" s="11"/>
    </row>
    <row r="799" spans="3:55" s="2" customFormat="1" x14ac:dyDescent="0.25">
      <c r="C799" s="11"/>
      <c r="D799" s="11"/>
      <c r="E799" s="11"/>
      <c r="F799" s="11"/>
      <c r="G799" s="11"/>
      <c r="H799" s="11"/>
      <c r="AW799" s="512"/>
      <c r="AX799" s="523"/>
      <c r="AY799" s="505"/>
      <c r="AZ799" s="525"/>
      <c r="BA799" s="507"/>
      <c r="BB799" s="11"/>
      <c r="BC799" s="11"/>
    </row>
    <row r="800" spans="3:55" s="2" customFormat="1" x14ac:dyDescent="0.25">
      <c r="C800" s="11"/>
      <c r="D800" s="11"/>
      <c r="E800" s="11"/>
      <c r="F800" s="11"/>
      <c r="G800" s="11"/>
      <c r="H800" s="11"/>
      <c r="AW800" s="512"/>
      <c r="AX800" s="523"/>
      <c r="AY800" s="505"/>
      <c r="AZ800" s="525"/>
      <c r="BA800" s="507"/>
      <c r="BB800" s="11"/>
      <c r="BC800" s="11"/>
    </row>
    <row r="801" spans="3:55" s="2" customFormat="1" x14ac:dyDescent="0.25">
      <c r="C801" s="11"/>
      <c r="D801" s="11"/>
      <c r="E801" s="11"/>
      <c r="F801" s="11"/>
      <c r="G801" s="11"/>
      <c r="H801" s="11"/>
      <c r="AW801" s="512"/>
      <c r="AX801" s="523"/>
      <c r="AY801" s="505"/>
      <c r="AZ801" s="525"/>
      <c r="BA801" s="507"/>
      <c r="BB801" s="11"/>
      <c r="BC801" s="11"/>
    </row>
    <row r="802" spans="3:55" s="2" customFormat="1" x14ac:dyDescent="0.25">
      <c r="C802" s="11"/>
      <c r="D802" s="11"/>
      <c r="E802" s="11"/>
      <c r="F802" s="11"/>
      <c r="G802" s="11"/>
      <c r="H802" s="11"/>
      <c r="AW802" s="512"/>
      <c r="AX802" s="523"/>
      <c r="AY802" s="505"/>
      <c r="AZ802" s="525"/>
      <c r="BA802" s="507"/>
      <c r="BB802" s="11"/>
      <c r="BC802" s="11"/>
    </row>
    <row r="803" spans="3:55" s="2" customFormat="1" x14ac:dyDescent="0.25">
      <c r="C803" s="11"/>
      <c r="D803" s="11"/>
      <c r="E803" s="11"/>
      <c r="F803" s="11"/>
      <c r="G803" s="11"/>
      <c r="H803" s="11"/>
      <c r="AW803" s="512"/>
      <c r="AX803" s="523"/>
      <c r="AY803" s="505"/>
      <c r="AZ803" s="525"/>
      <c r="BA803" s="507"/>
      <c r="BB803" s="11"/>
      <c r="BC803" s="11"/>
    </row>
    <row r="804" spans="3:55" s="2" customFormat="1" x14ac:dyDescent="0.25">
      <c r="C804" s="11"/>
      <c r="D804" s="11"/>
      <c r="E804" s="11"/>
      <c r="F804" s="11"/>
      <c r="G804" s="11"/>
      <c r="H804" s="11"/>
      <c r="AW804" s="512"/>
      <c r="AX804" s="523"/>
      <c r="AY804" s="505"/>
      <c r="AZ804" s="525"/>
      <c r="BA804" s="507"/>
      <c r="BB804" s="11"/>
      <c r="BC804" s="11"/>
    </row>
    <row r="805" spans="3:55" s="2" customFormat="1" x14ac:dyDescent="0.25">
      <c r="C805" s="11"/>
      <c r="D805" s="11"/>
      <c r="E805" s="11"/>
      <c r="F805" s="11"/>
      <c r="G805" s="11"/>
      <c r="H805" s="11"/>
      <c r="AW805" s="512"/>
      <c r="AX805" s="523"/>
      <c r="AY805" s="505"/>
      <c r="AZ805" s="525"/>
      <c r="BA805" s="507"/>
      <c r="BB805" s="11"/>
      <c r="BC805" s="11"/>
    </row>
    <row r="806" spans="3:55" s="2" customFormat="1" x14ac:dyDescent="0.25">
      <c r="C806" s="11"/>
      <c r="D806" s="11"/>
      <c r="E806" s="11"/>
      <c r="F806" s="11"/>
      <c r="G806" s="11"/>
      <c r="H806" s="11"/>
      <c r="AW806" s="512"/>
      <c r="AX806" s="523"/>
      <c r="AY806" s="505"/>
      <c r="AZ806" s="525"/>
      <c r="BA806" s="507"/>
      <c r="BB806" s="11"/>
      <c r="BC806" s="11"/>
    </row>
    <row r="807" spans="3:55" s="2" customFormat="1" x14ac:dyDescent="0.25">
      <c r="C807" s="11"/>
      <c r="D807" s="11"/>
      <c r="E807" s="11"/>
      <c r="F807" s="11"/>
      <c r="G807" s="11"/>
      <c r="H807" s="11"/>
      <c r="AW807" s="512"/>
      <c r="AX807" s="523"/>
      <c r="AY807" s="505"/>
      <c r="AZ807" s="525"/>
      <c r="BA807" s="507"/>
      <c r="BB807" s="11"/>
      <c r="BC807" s="11"/>
    </row>
    <row r="808" spans="3:55" s="2" customFormat="1" x14ac:dyDescent="0.25">
      <c r="C808" s="11"/>
      <c r="D808" s="11"/>
      <c r="E808" s="11"/>
      <c r="F808" s="11"/>
      <c r="G808" s="11"/>
      <c r="H808" s="11"/>
      <c r="AW808" s="512"/>
      <c r="AX808" s="523"/>
      <c r="AY808" s="505"/>
      <c r="AZ808" s="525"/>
      <c r="BA808" s="507"/>
      <c r="BB808" s="11"/>
      <c r="BC808" s="11"/>
    </row>
    <row r="809" spans="3:55" s="2" customFormat="1" x14ac:dyDescent="0.25">
      <c r="C809" s="11"/>
      <c r="D809" s="11"/>
      <c r="E809" s="11"/>
      <c r="F809" s="11"/>
      <c r="G809" s="11"/>
      <c r="H809" s="11"/>
      <c r="AW809" s="512"/>
      <c r="AX809" s="523"/>
      <c r="AY809" s="505"/>
      <c r="AZ809" s="525"/>
      <c r="BA809" s="507"/>
      <c r="BB809" s="11"/>
      <c r="BC809" s="11"/>
    </row>
    <row r="810" spans="3:55" s="2" customFormat="1" x14ac:dyDescent="0.25">
      <c r="C810" s="11"/>
      <c r="D810" s="11"/>
      <c r="E810" s="11"/>
      <c r="F810" s="11"/>
      <c r="G810" s="11"/>
      <c r="H810" s="11"/>
      <c r="AW810" s="512"/>
      <c r="AX810" s="523"/>
      <c r="AY810" s="505"/>
      <c r="AZ810" s="525"/>
      <c r="BA810" s="507"/>
      <c r="BB810" s="11"/>
      <c r="BC810" s="11"/>
    </row>
    <row r="811" spans="3:55" s="2" customFormat="1" x14ac:dyDescent="0.25">
      <c r="C811" s="11"/>
      <c r="D811" s="11"/>
      <c r="E811" s="11"/>
      <c r="F811" s="11"/>
      <c r="G811" s="11"/>
      <c r="H811" s="11"/>
      <c r="AW811" s="512"/>
      <c r="AX811" s="523"/>
      <c r="AY811" s="505"/>
      <c r="AZ811" s="525"/>
      <c r="BA811" s="507"/>
      <c r="BB811" s="11"/>
      <c r="BC811" s="11"/>
    </row>
    <row r="812" spans="3:55" s="2" customFormat="1" x14ac:dyDescent="0.25">
      <c r="C812" s="11"/>
      <c r="D812" s="11"/>
      <c r="E812" s="11"/>
      <c r="F812" s="11"/>
      <c r="G812" s="11"/>
      <c r="H812" s="11"/>
      <c r="AW812" s="512"/>
      <c r="AX812" s="523"/>
      <c r="AY812" s="505"/>
      <c r="AZ812" s="525"/>
      <c r="BA812" s="507"/>
      <c r="BB812" s="11"/>
      <c r="BC812" s="11"/>
    </row>
    <row r="813" spans="3:55" s="2" customFormat="1" x14ac:dyDescent="0.25">
      <c r="C813" s="11"/>
      <c r="D813" s="11"/>
      <c r="E813" s="11"/>
      <c r="F813" s="11"/>
      <c r="G813" s="11"/>
      <c r="H813" s="11"/>
      <c r="AW813" s="512"/>
      <c r="AX813" s="523"/>
      <c r="AY813" s="505"/>
      <c r="AZ813" s="525"/>
      <c r="BA813" s="507"/>
      <c r="BB813" s="11"/>
      <c r="BC813" s="11"/>
    </row>
    <row r="814" spans="3:55" s="2" customFormat="1" x14ac:dyDescent="0.25">
      <c r="C814" s="11"/>
      <c r="D814" s="11"/>
      <c r="E814" s="11"/>
      <c r="F814" s="11"/>
      <c r="G814" s="11"/>
      <c r="H814" s="11"/>
      <c r="AW814" s="512"/>
      <c r="AX814" s="523"/>
      <c r="AY814" s="505"/>
      <c r="AZ814" s="525"/>
      <c r="BA814" s="507"/>
      <c r="BB814" s="11"/>
      <c r="BC814" s="11"/>
    </row>
    <row r="815" spans="3:55" s="2" customFormat="1" x14ac:dyDescent="0.25">
      <c r="C815" s="11"/>
      <c r="D815" s="11"/>
      <c r="E815" s="11"/>
      <c r="F815" s="11"/>
      <c r="G815" s="11"/>
      <c r="H815" s="11"/>
      <c r="AW815" s="512"/>
      <c r="AX815" s="523"/>
      <c r="AY815" s="505"/>
      <c r="AZ815" s="525"/>
      <c r="BA815" s="507"/>
      <c r="BB815" s="11"/>
      <c r="BC815" s="11"/>
    </row>
    <row r="816" spans="3:55" s="2" customFormat="1" x14ac:dyDescent="0.25">
      <c r="C816" s="11"/>
      <c r="D816" s="11"/>
      <c r="E816" s="11"/>
      <c r="F816" s="11"/>
      <c r="G816" s="11"/>
      <c r="H816" s="11"/>
      <c r="AW816" s="512"/>
      <c r="AX816" s="523"/>
      <c r="AY816" s="505"/>
      <c r="AZ816" s="525"/>
      <c r="BA816" s="507"/>
      <c r="BB816" s="11"/>
      <c r="BC816" s="11"/>
    </row>
    <row r="817" spans="3:55" s="2" customFormat="1" x14ac:dyDescent="0.25">
      <c r="C817" s="11"/>
      <c r="D817" s="11"/>
      <c r="E817" s="11"/>
      <c r="F817" s="11"/>
      <c r="G817" s="11"/>
      <c r="H817" s="11"/>
      <c r="AW817" s="512"/>
      <c r="AX817" s="523"/>
      <c r="AY817" s="505"/>
      <c r="AZ817" s="525"/>
      <c r="BA817" s="507"/>
      <c r="BB817" s="11"/>
      <c r="BC817" s="11"/>
    </row>
    <row r="818" spans="3:55" s="2" customFormat="1" x14ac:dyDescent="0.25">
      <c r="C818" s="11"/>
      <c r="D818" s="11"/>
      <c r="E818" s="11"/>
      <c r="F818" s="11"/>
      <c r="G818" s="11"/>
      <c r="H818" s="11"/>
      <c r="AW818" s="512"/>
      <c r="AX818" s="523"/>
      <c r="AY818" s="505"/>
      <c r="AZ818" s="525"/>
      <c r="BA818" s="507"/>
      <c r="BB818" s="11"/>
      <c r="BC818" s="11"/>
    </row>
    <row r="819" spans="3:55" s="2" customFormat="1" x14ac:dyDescent="0.25">
      <c r="C819" s="11"/>
      <c r="D819" s="11"/>
      <c r="E819" s="11"/>
      <c r="F819" s="11"/>
      <c r="G819" s="11"/>
      <c r="H819" s="11"/>
      <c r="AW819" s="512"/>
      <c r="AX819" s="523"/>
      <c r="AY819" s="505"/>
      <c r="AZ819" s="525"/>
      <c r="BA819" s="507"/>
      <c r="BB819" s="11"/>
      <c r="BC819" s="11"/>
    </row>
    <row r="820" spans="3:55" s="2" customFormat="1" x14ac:dyDescent="0.25">
      <c r="C820" s="11"/>
      <c r="D820" s="11"/>
      <c r="E820" s="11"/>
      <c r="F820" s="11"/>
      <c r="G820" s="11"/>
      <c r="H820" s="11"/>
      <c r="AW820" s="512"/>
      <c r="AX820" s="523"/>
      <c r="AY820" s="505"/>
      <c r="AZ820" s="525"/>
      <c r="BA820" s="507"/>
      <c r="BB820" s="11"/>
      <c r="BC820" s="11"/>
    </row>
    <row r="821" spans="3:55" s="2" customFormat="1" x14ac:dyDescent="0.25">
      <c r="C821" s="11"/>
      <c r="D821" s="11"/>
      <c r="E821" s="11"/>
      <c r="F821" s="11"/>
      <c r="G821" s="11"/>
      <c r="H821" s="11"/>
      <c r="AW821" s="512"/>
      <c r="AX821" s="523"/>
      <c r="AY821" s="505"/>
      <c r="AZ821" s="525"/>
      <c r="BA821" s="507"/>
      <c r="BB821" s="11"/>
      <c r="BC821" s="11"/>
    </row>
    <row r="822" spans="3:55" s="2" customFormat="1" x14ac:dyDescent="0.25">
      <c r="C822" s="11"/>
      <c r="D822" s="11"/>
      <c r="E822" s="11"/>
      <c r="F822" s="11"/>
      <c r="G822" s="11"/>
      <c r="H822" s="11"/>
      <c r="AW822" s="512"/>
      <c r="AX822" s="523"/>
      <c r="AY822" s="505"/>
      <c r="AZ822" s="525"/>
      <c r="BA822" s="507"/>
      <c r="BB822" s="11"/>
      <c r="BC822" s="11"/>
    </row>
    <row r="823" spans="3:55" s="2" customFormat="1" x14ac:dyDescent="0.25">
      <c r="C823" s="11"/>
      <c r="D823" s="11"/>
      <c r="E823" s="11"/>
      <c r="F823" s="11"/>
      <c r="G823" s="11"/>
      <c r="H823" s="11"/>
      <c r="AW823" s="512"/>
      <c r="AX823" s="523"/>
      <c r="AY823" s="505"/>
      <c r="AZ823" s="525"/>
      <c r="BA823" s="507"/>
      <c r="BB823" s="11"/>
      <c r="BC823" s="11"/>
    </row>
    <row r="824" spans="3:55" s="2" customFormat="1" x14ac:dyDescent="0.25">
      <c r="C824" s="11"/>
      <c r="D824" s="11"/>
      <c r="E824" s="11"/>
      <c r="F824" s="11"/>
      <c r="G824" s="11"/>
      <c r="H824" s="11"/>
      <c r="AW824" s="512"/>
      <c r="AX824" s="523"/>
      <c r="AY824" s="505"/>
      <c r="AZ824" s="525"/>
      <c r="BA824" s="507"/>
      <c r="BB824" s="11"/>
      <c r="BC824" s="11"/>
    </row>
    <row r="825" spans="3:55" s="2" customFormat="1" x14ac:dyDescent="0.25">
      <c r="C825" s="11"/>
      <c r="D825" s="11"/>
      <c r="E825" s="11"/>
      <c r="F825" s="11"/>
      <c r="G825" s="11"/>
      <c r="H825" s="11"/>
      <c r="AW825" s="512"/>
      <c r="AX825" s="523"/>
      <c r="AY825" s="505"/>
      <c r="AZ825" s="525"/>
      <c r="BA825" s="507"/>
      <c r="BB825" s="11"/>
      <c r="BC825" s="11"/>
    </row>
    <row r="826" spans="3:55" s="2" customFormat="1" x14ac:dyDescent="0.25">
      <c r="C826" s="11"/>
      <c r="D826" s="11"/>
      <c r="E826" s="11"/>
      <c r="F826" s="11"/>
      <c r="G826" s="11"/>
      <c r="H826" s="11"/>
      <c r="AW826" s="512"/>
      <c r="AX826" s="523"/>
      <c r="AY826" s="505"/>
      <c r="AZ826" s="525"/>
      <c r="BA826" s="507"/>
      <c r="BB826" s="11"/>
      <c r="BC826" s="11"/>
    </row>
    <row r="827" spans="3:55" s="2" customFormat="1" x14ac:dyDescent="0.25">
      <c r="C827" s="11"/>
      <c r="D827" s="11"/>
      <c r="E827" s="11"/>
      <c r="F827" s="11"/>
      <c r="G827" s="11"/>
      <c r="H827" s="11"/>
      <c r="AW827" s="512"/>
      <c r="AX827" s="523"/>
      <c r="AY827" s="505"/>
      <c r="AZ827" s="525"/>
      <c r="BA827" s="507"/>
      <c r="BB827" s="11"/>
      <c r="BC827" s="11"/>
    </row>
    <row r="828" spans="3:55" s="2" customFormat="1" x14ac:dyDescent="0.25">
      <c r="C828" s="11"/>
      <c r="D828" s="11"/>
      <c r="E828" s="11"/>
      <c r="F828" s="11"/>
      <c r="G828" s="11"/>
      <c r="H828" s="11"/>
      <c r="AW828" s="512"/>
      <c r="AX828" s="523"/>
      <c r="AY828" s="505"/>
      <c r="AZ828" s="525"/>
      <c r="BA828" s="507"/>
      <c r="BB828" s="11"/>
      <c r="BC828" s="11"/>
    </row>
    <row r="829" spans="3:55" s="2" customFormat="1" x14ac:dyDescent="0.25">
      <c r="C829" s="11"/>
      <c r="D829" s="11"/>
      <c r="E829" s="11"/>
      <c r="F829" s="11"/>
      <c r="G829" s="11"/>
      <c r="H829" s="11"/>
      <c r="AW829" s="512"/>
      <c r="AX829" s="523"/>
      <c r="AY829" s="505"/>
      <c r="AZ829" s="525"/>
      <c r="BA829" s="507"/>
      <c r="BB829" s="11"/>
      <c r="BC829" s="11"/>
    </row>
    <row r="830" spans="3:55" s="2" customFormat="1" x14ac:dyDescent="0.25">
      <c r="C830" s="11"/>
      <c r="D830" s="11"/>
      <c r="E830" s="11"/>
      <c r="F830" s="11"/>
      <c r="G830" s="11"/>
      <c r="H830" s="11"/>
      <c r="AW830" s="512"/>
      <c r="AX830" s="523"/>
      <c r="AY830" s="505"/>
      <c r="AZ830" s="525"/>
      <c r="BA830" s="507"/>
      <c r="BB830" s="11"/>
      <c r="BC830" s="11"/>
    </row>
    <row r="831" spans="3:55" s="2" customFormat="1" x14ac:dyDescent="0.25">
      <c r="C831" s="11"/>
      <c r="D831" s="11"/>
      <c r="E831" s="11"/>
      <c r="F831" s="11"/>
      <c r="G831" s="11"/>
      <c r="H831" s="11"/>
      <c r="AW831" s="512"/>
      <c r="AX831" s="523"/>
      <c r="AY831" s="505"/>
      <c r="AZ831" s="525"/>
      <c r="BA831" s="507"/>
      <c r="BB831" s="11"/>
      <c r="BC831" s="11"/>
    </row>
    <row r="832" spans="3:55" s="2" customFormat="1" x14ac:dyDescent="0.25">
      <c r="C832" s="11"/>
      <c r="D832" s="11"/>
      <c r="E832" s="11"/>
      <c r="F832" s="11"/>
      <c r="G832" s="11"/>
      <c r="H832" s="11"/>
      <c r="AW832" s="512"/>
      <c r="AX832" s="523"/>
      <c r="AY832" s="505"/>
      <c r="AZ832" s="525"/>
      <c r="BA832" s="507"/>
      <c r="BB832" s="11"/>
      <c r="BC832" s="11"/>
    </row>
    <row r="833" spans="3:55" s="2" customFormat="1" x14ac:dyDescent="0.25">
      <c r="C833" s="11"/>
      <c r="D833" s="11"/>
      <c r="E833" s="11"/>
      <c r="F833" s="11"/>
      <c r="G833" s="11"/>
      <c r="H833" s="11"/>
      <c r="AW833" s="512"/>
      <c r="AX833" s="523"/>
      <c r="AY833" s="505"/>
      <c r="AZ833" s="525"/>
      <c r="BA833" s="507"/>
      <c r="BB833" s="11"/>
      <c r="BC833" s="11"/>
    </row>
    <row r="834" spans="3:55" s="2" customFormat="1" x14ac:dyDescent="0.25">
      <c r="C834" s="11"/>
      <c r="D834" s="11"/>
      <c r="E834" s="11"/>
      <c r="F834" s="11"/>
      <c r="G834" s="11"/>
      <c r="H834" s="11"/>
      <c r="AW834" s="512"/>
      <c r="AX834" s="523"/>
      <c r="AY834" s="505"/>
      <c r="AZ834" s="525"/>
      <c r="BA834" s="507"/>
      <c r="BB834" s="11"/>
      <c r="BC834" s="11"/>
    </row>
    <row r="835" spans="3:55" s="2" customFormat="1" x14ac:dyDescent="0.25">
      <c r="C835" s="11"/>
      <c r="D835" s="11"/>
      <c r="E835" s="11"/>
      <c r="F835" s="11"/>
      <c r="G835" s="11"/>
      <c r="H835" s="11"/>
      <c r="AW835" s="512"/>
      <c r="AX835" s="523"/>
      <c r="AY835" s="505"/>
      <c r="AZ835" s="525"/>
      <c r="BA835" s="507"/>
      <c r="BB835" s="11"/>
      <c r="BC835" s="11"/>
    </row>
    <row r="836" spans="3:55" s="2" customFormat="1" x14ac:dyDescent="0.25">
      <c r="C836" s="11"/>
      <c r="D836" s="11"/>
      <c r="E836" s="11"/>
      <c r="F836" s="11"/>
      <c r="G836" s="11"/>
      <c r="H836" s="11"/>
      <c r="AW836" s="512"/>
      <c r="AX836" s="523"/>
      <c r="AY836" s="505"/>
      <c r="AZ836" s="525"/>
      <c r="BA836" s="507"/>
      <c r="BB836" s="11"/>
      <c r="BC836" s="11"/>
    </row>
    <row r="837" spans="3:55" s="2" customFormat="1" x14ac:dyDescent="0.25">
      <c r="C837" s="11"/>
      <c r="D837" s="11"/>
      <c r="E837" s="11"/>
      <c r="F837" s="11"/>
      <c r="G837" s="11"/>
      <c r="H837" s="11"/>
      <c r="AW837" s="512"/>
      <c r="AX837" s="523"/>
      <c r="AY837" s="505"/>
      <c r="AZ837" s="525"/>
      <c r="BA837" s="507"/>
      <c r="BB837" s="11"/>
      <c r="BC837" s="11"/>
    </row>
    <row r="838" spans="3:55" s="2" customFormat="1" x14ac:dyDescent="0.25">
      <c r="C838" s="11"/>
      <c r="D838" s="11"/>
      <c r="E838" s="11"/>
      <c r="F838" s="11"/>
      <c r="G838" s="11"/>
      <c r="H838" s="11"/>
      <c r="AW838" s="512"/>
      <c r="AX838" s="523"/>
      <c r="AY838" s="505"/>
      <c r="AZ838" s="525"/>
      <c r="BA838" s="507"/>
      <c r="BB838" s="11"/>
      <c r="BC838" s="11"/>
    </row>
    <row r="839" spans="3:55" s="2" customFormat="1" x14ac:dyDescent="0.25">
      <c r="C839" s="11"/>
      <c r="D839" s="11"/>
      <c r="E839" s="11"/>
      <c r="F839" s="11"/>
      <c r="G839" s="11"/>
      <c r="H839" s="11"/>
      <c r="AW839" s="512"/>
      <c r="AX839" s="523"/>
      <c r="AY839" s="505"/>
      <c r="AZ839" s="525"/>
      <c r="BA839" s="507"/>
      <c r="BB839" s="11"/>
      <c r="BC839" s="11"/>
    </row>
    <row r="840" spans="3:55" s="2" customFormat="1" x14ac:dyDescent="0.25">
      <c r="C840" s="11"/>
      <c r="D840" s="11"/>
      <c r="E840" s="11"/>
      <c r="F840" s="11"/>
      <c r="G840" s="11"/>
      <c r="H840" s="11"/>
      <c r="AW840" s="512"/>
      <c r="AX840" s="523"/>
      <c r="AY840" s="505"/>
      <c r="AZ840" s="525"/>
      <c r="BA840" s="507"/>
      <c r="BB840" s="11"/>
      <c r="BC840" s="11"/>
    </row>
    <row r="841" spans="3:55" s="2" customFormat="1" x14ac:dyDescent="0.25">
      <c r="C841" s="11"/>
      <c r="D841" s="11"/>
      <c r="E841" s="11"/>
      <c r="F841" s="11"/>
      <c r="G841" s="11"/>
      <c r="H841" s="11"/>
      <c r="AW841" s="512"/>
      <c r="AX841" s="523"/>
      <c r="AY841" s="505"/>
      <c r="AZ841" s="525"/>
      <c r="BA841" s="507"/>
      <c r="BB841" s="11"/>
      <c r="BC841" s="11"/>
    </row>
    <row r="842" spans="3:55" s="2" customFormat="1" x14ac:dyDescent="0.25">
      <c r="C842" s="11"/>
      <c r="D842" s="11"/>
      <c r="E842" s="11"/>
      <c r="F842" s="11"/>
      <c r="G842" s="11"/>
      <c r="H842" s="11"/>
      <c r="AW842" s="512"/>
      <c r="AX842" s="523"/>
      <c r="AY842" s="505"/>
      <c r="AZ842" s="525"/>
      <c r="BA842" s="507"/>
      <c r="BB842" s="11"/>
      <c r="BC842" s="11"/>
    </row>
    <row r="843" spans="3:55" s="2" customFormat="1" x14ac:dyDescent="0.25">
      <c r="C843" s="11"/>
      <c r="D843" s="11"/>
      <c r="E843" s="11"/>
      <c r="F843" s="11"/>
      <c r="G843" s="11"/>
      <c r="H843" s="11"/>
      <c r="AW843" s="512"/>
      <c r="AX843" s="523"/>
      <c r="AY843" s="505"/>
      <c r="AZ843" s="525"/>
      <c r="BA843" s="507"/>
      <c r="BB843" s="11"/>
      <c r="BC843" s="11"/>
    </row>
    <row r="844" spans="3:55" s="2" customFormat="1" x14ac:dyDescent="0.25">
      <c r="C844" s="11"/>
      <c r="D844" s="11"/>
      <c r="E844" s="11"/>
      <c r="F844" s="11"/>
      <c r="G844" s="11"/>
      <c r="H844" s="11"/>
      <c r="AW844" s="512"/>
      <c r="AX844" s="523"/>
      <c r="AY844" s="505"/>
      <c r="AZ844" s="525"/>
      <c r="BA844" s="507"/>
      <c r="BB844" s="11"/>
      <c r="BC844" s="11"/>
    </row>
    <row r="845" spans="3:55" s="2" customFormat="1" x14ac:dyDescent="0.25">
      <c r="C845" s="11"/>
      <c r="D845" s="11"/>
      <c r="E845" s="11"/>
      <c r="F845" s="11"/>
      <c r="G845" s="11"/>
      <c r="H845" s="11"/>
      <c r="AW845" s="512"/>
      <c r="AX845" s="523"/>
      <c r="AY845" s="505"/>
      <c r="AZ845" s="525"/>
      <c r="BA845" s="507"/>
      <c r="BB845" s="11"/>
      <c r="BC845" s="11"/>
    </row>
    <row r="846" spans="3:55" s="2" customFormat="1" x14ac:dyDescent="0.25">
      <c r="C846" s="11"/>
      <c r="D846" s="11"/>
      <c r="E846" s="11"/>
      <c r="F846" s="11"/>
      <c r="G846" s="11"/>
      <c r="H846" s="11"/>
      <c r="AW846" s="512"/>
      <c r="AX846" s="523"/>
      <c r="AY846" s="505"/>
      <c r="AZ846" s="525"/>
      <c r="BA846" s="507"/>
      <c r="BB846" s="11"/>
      <c r="BC846" s="11"/>
    </row>
    <row r="847" spans="3:55" s="2" customFormat="1" x14ac:dyDescent="0.25">
      <c r="C847" s="11"/>
      <c r="D847" s="11"/>
      <c r="E847" s="11"/>
      <c r="F847" s="11"/>
      <c r="G847" s="11"/>
      <c r="H847" s="11"/>
      <c r="AW847" s="512"/>
      <c r="AX847" s="523"/>
      <c r="AY847" s="505"/>
      <c r="AZ847" s="525"/>
      <c r="BA847" s="507"/>
      <c r="BB847" s="11"/>
      <c r="BC847" s="11"/>
    </row>
    <row r="848" spans="3:55" s="2" customFormat="1" x14ac:dyDescent="0.25">
      <c r="C848" s="11"/>
      <c r="D848" s="11"/>
      <c r="E848" s="11"/>
      <c r="F848" s="11"/>
      <c r="G848" s="11"/>
      <c r="H848" s="11"/>
      <c r="AW848" s="512"/>
      <c r="AX848" s="523"/>
      <c r="AY848" s="505"/>
      <c r="AZ848" s="525"/>
      <c r="BA848" s="507"/>
      <c r="BB848" s="11"/>
      <c r="BC848" s="11"/>
    </row>
    <row r="849" spans="3:55" s="2" customFormat="1" x14ac:dyDescent="0.25">
      <c r="C849" s="11"/>
      <c r="D849" s="11"/>
      <c r="E849" s="11"/>
      <c r="F849" s="11"/>
      <c r="G849" s="11"/>
      <c r="H849" s="11"/>
      <c r="AW849" s="512"/>
      <c r="AX849" s="523"/>
      <c r="AY849" s="505"/>
      <c r="AZ849" s="525"/>
      <c r="BA849" s="507"/>
      <c r="BB849" s="11"/>
      <c r="BC849" s="11"/>
    </row>
    <row r="850" spans="3:55" s="2" customFormat="1" x14ac:dyDescent="0.25">
      <c r="C850" s="11"/>
      <c r="D850" s="11"/>
      <c r="E850" s="11"/>
      <c r="F850" s="11"/>
      <c r="G850" s="11"/>
      <c r="H850" s="11"/>
      <c r="AW850" s="512"/>
      <c r="AX850" s="523"/>
      <c r="AY850" s="505"/>
      <c r="AZ850" s="525"/>
      <c r="BA850" s="507"/>
      <c r="BB850" s="11"/>
      <c r="BC850" s="11"/>
    </row>
    <row r="851" spans="3:55" s="2" customFormat="1" x14ac:dyDescent="0.25">
      <c r="C851" s="11"/>
      <c r="D851" s="11"/>
      <c r="E851" s="11"/>
      <c r="F851" s="11"/>
      <c r="G851" s="11"/>
      <c r="H851" s="11"/>
      <c r="AW851" s="512"/>
      <c r="AX851" s="523"/>
      <c r="AY851" s="505"/>
      <c r="AZ851" s="525"/>
      <c r="BA851" s="507"/>
      <c r="BB851" s="11"/>
      <c r="BC851" s="11"/>
    </row>
    <row r="852" spans="3:55" s="2" customFormat="1" x14ac:dyDescent="0.25">
      <c r="C852" s="11"/>
      <c r="D852" s="11"/>
      <c r="E852" s="11"/>
      <c r="F852" s="11"/>
      <c r="G852" s="11"/>
      <c r="H852" s="11"/>
      <c r="AW852" s="512"/>
      <c r="AX852" s="523"/>
      <c r="AY852" s="505"/>
      <c r="AZ852" s="525"/>
      <c r="BA852" s="507"/>
      <c r="BB852" s="11"/>
      <c r="BC852" s="11"/>
    </row>
    <row r="853" spans="3:55" s="2" customFormat="1" x14ac:dyDescent="0.25">
      <c r="C853" s="11"/>
      <c r="D853" s="11"/>
      <c r="E853" s="11"/>
      <c r="F853" s="11"/>
      <c r="G853" s="11"/>
      <c r="H853" s="11"/>
      <c r="AW853" s="512"/>
      <c r="AX853" s="523"/>
      <c r="AY853" s="505"/>
      <c r="AZ853" s="525"/>
      <c r="BA853" s="507"/>
      <c r="BB853" s="11"/>
      <c r="BC853" s="11"/>
    </row>
    <row r="854" spans="3:55" s="2" customFormat="1" x14ac:dyDescent="0.25">
      <c r="C854" s="11"/>
      <c r="D854" s="11"/>
      <c r="E854" s="11"/>
      <c r="F854" s="11"/>
      <c r="G854" s="11"/>
      <c r="H854" s="11"/>
      <c r="AW854" s="512"/>
      <c r="AX854" s="523"/>
      <c r="AY854" s="505"/>
      <c r="AZ854" s="525"/>
      <c r="BA854" s="507"/>
      <c r="BB854" s="11"/>
      <c r="BC854" s="11"/>
    </row>
    <row r="855" spans="3:55" s="2" customFormat="1" x14ac:dyDescent="0.25">
      <c r="C855" s="11"/>
      <c r="D855" s="11"/>
      <c r="E855" s="11"/>
      <c r="F855" s="11"/>
      <c r="G855" s="11"/>
      <c r="H855" s="11"/>
      <c r="AW855" s="512"/>
      <c r="AX855" s="523"/>
      <c r="AY855" s="505"/>
      <c r="AZ855" s="525"/>
      <c r="BA855" s="507"/>
      <c r="BB855" s="11"/>
      <c r="BC855" s="11"/>
    </row>
    <row r="856" spans="3:55" s="2" customFormat="1" x14ac:dyDescent="0.25">
      <c r="C856" s="11"/>
      <c r="D856" s="11"/>
      <c r="E856" s="11"/>
      <c r="F856" s="11"/>
      <c r="G856" s="11"/>
      <c r="H856" s="11"/>
      <c r="AW856" s="512"/>
      <c r="AX856" s="523"/>
      <c r="AY856" s="505"/>
      <c r="AZ856" s="525"/>
      <c r="BA856" s="507"/>
      <c r="BB856" s="11"/>
      <c r="BC856" s="11"/>
    </row>
    <row r="857" spans="3:55" s="2" customFormat="1" x14ac:dyDescent="0.25">
      <c r="C857" s="11"/>
      <c r="D857" s="11"/>
      <c r="E857" s="11"/>
      <c r="F857" s="11"/>
      <c r="G857" s="11"/>
      <c r="H857" s="11"/>
      <c r="AW857" s="512"/>
      <c r="AX857" s="523"/>
      <c r="AY857" s="505"/>
      <c r="AZ857" s="525"/>
      <c r="BA857" s="507"/>
      <c r="BB857" s="11"/>
      <c r="BC857" s="11"/>
    </row>
    <row r="858" spans="3:55" s="2" customFormat="1" x14ac:dyDescent="0.25">
      <c r="C858" s="11"/>
      <c r="D858" s="11"/>
      <c r="E858" s="11"/>
      <c r="F858" s="11"/>
      <c r="G858" s="11"/>
      <c r="H858" s="11"/>
      <c r="AW858" s="512"/>
      <c r="AX858" s="523"/>
      <c r="AY858" s="505"/>
      <c r="AZ858" s="525"/>
      <c r="BA858" s="507"/>
      <c r="BB858" s="11"/>
      <c r="BC858" s="11"/>
    </row>
    <row r="859" spans="3:55" s="2" customFormat="1" x14ac:dyDescent="0.25">
      <c r="C859" s="11"/>
      <c r="D859" s="11"/>
      <c r="E859" s="11"/>
      <c r="F859" s="11"/>
      <c r="G859" s="11"/>
      <c r="H859" s="11"/>
      <c r="AW859" s="512"/>
      <c r="AX859" s="523"/>
      <c r="AY859" s="505"/>
      <c r="AZ859" s="525"/>
      <c r="BA859" s="507"/>
      <c r="BB859" s="11"/>
      <c r="BC859" s="11"/>
    </row>
    <row r="860" spans="3:55" s="2" customFormat="1" x14ac:dyDescent="0.25">
      <c r="C860" s="11"/>
      <c r="D860" s="11"/>
      <c r="E860" s="11"/>
      <c r="F860" s="11"/>
      <c r="G860" s="11"/>
      <c r="H860" s="11"/>
      <c r="AW860" s="512"/>
      <c r="AX860" s="523"/>
      <c r="AY860" s="505"/>
      <c r="AZ860" s="525"/>
      <c r="BA860" s="507"/>
      <c r="BB860" s="11"/>
      <c r="BC860" s="11"/>
    </row>
    <row r="861" spans="3:55" s="2" customFormat="1" x14ac:dyDescent="0.25">
      <c r="C861" s="11"/>
      <c r="D861" s="11"/>
      <c r="E861" s="11"/>
      <c r="F861" s="11"/>
      <c r="G861" s="11"/>
      <c r="H861" s="11"/>
      <c r="AW861" s="512"/>
      <c r="AX861" s="523"/>
      <c r="AY861" s="505"/>
      <c r="AZ861" s="525"/>
      <c r="BA861" s="507"/>
      <c r="BB861" s="11"/>
      <c r="BC861" s="11"/>
    </row>
    <row r="862" spans="3:55" s="2" customFormat="1" x14ac:dyDescent="0.25">
      <c r="C862" s="11"/>
      <c r="D862" s="11"/>
      <c r="E862" s="11"/>
      <c r="F862" s="11"/>
      <c r="G862" s="11"/>
      <c r="H862" s="11"/>
      <c r="AW862" s="512"/>
      <c r="AX862" s="523"/>
      <c r="AY862" s="505"/>
      <c r="AZ862" s="525"/>
      <c r="BA862" s="507"/>
      <c r="BB862" s="11"/>
      <c r="BC862" s="11"/>
    </row>
    <row r="863" spans="3:55" s="2" customFormat="1" x14ac:dyDescent="0.25">
      <c r="C863" s="11"/>
      <c r="D863" s="11"/>
      <c r="E863" s="11"/>
      <c r="F863" s="11"/>
      <c r="G863" s="11"/>
      <c r="H863" s="11"/>
      <c r="AW863" s="512"/>
      <c r="AX863" s="523"/>
      <c r="AY863" s="505"/>
      <c r="AZ863" s="525"/>
      <c r="BA863" s="507"/>
      <c r="BB863" s="11"/>
      <c r="BC863" s="11"/>
    </row>
    <row r="864" spans="3:55" s="2" customFormat="1" x14ac:dyDescent="0.25">
      <c r="C864" s="11"/>
      <c r="D864" s="11"/>
      <c r="E864" s="11"/>
      <c r="F864" s="11"/>
      <c r="G864" s="11"/>
      <c r="H864" s="11"/>
      <c r="AW864" s="512"/>
      <c r="AX864" s="523"/>
      <c r="AY864" s="505"/>
      <c r="AZ864" s="525"/>
      <c r="BA864" s="507"/>
      <c r="BB864" s="11"/>
      <c r="BC864" s="11"/>
    </row>
    <row r="865" spans="3:55" s="2" customFormat="1" x14ac:dyDescent="0.25">
      <c r="C865" s="11"/>
      <c r="D865" s="11"/>
      <c r="E865" s="11"/>
      <c r="F865" s="11"/>
      <c r="G865" s="11"/>
      <c r="H865" s="11"/>
      <c r="AW865" s="512"/>
      <c r="AX865" s="523"/>
      <c r="AY865" s="505"/>
      <c r="AZ865" s="525"/>
      <c r="BA865" s="507"/>
      <c r="BB865" s="11"/>
      <c r="BC865" s="11"/>
    </row>
    <row r="866" spans="3:55" s="2" customFormat="1" x14ac:dyDescent="0.25">
      <c r="C866" s="11"/>
      <c r="D866" s="11"/>
      <c r="E866" s="11"/>
      <c r="F866" s="11"/>
      <c r="G866" s="11"/>
      <c r="H866" s="11"/>
      <c r="AW866" s="512"/>
      <c r="AX866" s="523"/>
      <c r="AY866" s="505"/>
      <c r="AZ866" s="525"/>
      <c r="BA866" s="507"/>
      <c r="BB866" s="11"/>
      <c r="BC866" s="11"/>
    </row>
    <row r="867" spans="3:55" s="2" customFormat="1" x14ac:dyDescent="0.25">
      <c r="C867" s="11"/>
      <c r="D867" s="11"/>
      <c r="E867" s="11"/>
      <c r="F867" s="11"/>
      <c r="G867" s="11"/>
      <c r="H867" s="11"/>
      <c r="AW867" s="512"/>
      <c r="AX867" s="523"/>
      <c r="AY867" s="505"/>
      <c r="AZ867" s="525"/>
      <c r="BA867" s="507"/>
      <c r="BB867" s="11"/>
      <c r="BC867" s="11"/>
    </row>
    <row r="868" spans="3:55" s="2" customFormat="1" x14ac:dyDescent="0.25">
      <c r="C868" s="11"/>
      <c r="D868" s="11"/>
      <c r="E868" s="11"/>
      <c r="F868" s="11"/>
      <c r="G868" s="11"/>
      <c r="H868" s="11"/>
      <c r="AW868" s="512"/>
      <c r="AX868" s="523"/>
      <c r="AY868" s="505"/>
      <c r="AZ868" s="525"/>
      <c r="BA868" s="507"/>
      <c r="BB868" s="11"/>
      <c r="BC868" s="11"/>
    </row>
    <row r="869" spans="3:55" s="2" customFormat="1" x14ac:dyDescent="0.25">
      <c r="C869" s="11"/>
      <c r="D869" s="11"/>
      <c r="E869" s="11"/>
      <c r="F869" s="11"/>
      <c r="G869" s="11"/>
      <c r="H869" s="11"/>
      <c r="AW869" s="512"/>
      <c r="AX869" s="523"/>
      <c r="AY869" s="505"/>
      <c r="AZ869" s="525"/>
      <c r="BA869" s="507"/>
      <c r="BB869" s="11"/>
      <c r="BC869" s="11"/>
    </row>
    <row r="870" spans="3:55" s="2" customFormat="1" x14ac:dyDescent="0.25">
      <c r="C870" s="11"/>
      <c r="D870" s="11"/>
      <c r="E870" s="11"/>
      <c r="F870" s="11"/>
      <c r="G870" s="11"/>
      <c r="H870" s="11"/>
      <c r="AW870" s="512"/>
      <c r="AX870" s="523"/>
      <c r="AY870" s="505"/>
      <c r="AZ870" s="525"/>
      <c r="BA870" s="507"/>
      <c r="BB870" s="11"/>
      <c r="BC870" s="11"/>
    </row>
    <row r="871" spans="3:55" s="2" customFormat="1" x14ac:dyDescent="0.25">
      <c r="C871" s="11"/>
      <c r="D871" s="11"/>
      <c r="E871" s="11"/>
      <c r="F871" s="11"/>
      <c r="G871" s="11"/>
      <c r="H871" s="11"/>
      <c r="AW871" s="512"/>
      <c r="AX871" s="523"/>
      <c r="AY871" s="505"/>
      <c r="AZ871" s="525"/>
      <c r="BA871" s="507"/>
      <c r="BB871" s="11"/>
      <c r="BC871" s="11"/>
    </row>
    <row r="872" spans="3:55" s="2" customFormat="1" x14ac:dyDescent="0.25">
      <c r="C872" s="11"/>
      <c r="D872" s="11"/>
      <c r="E872" s="11"/>
      <c r="F872" s="11"/>
      <c r="G872" s="11"/>
      <c r="H872" s="11"/>
      <c r="AW872" s="512"/>
      <c r="AX872" s="523"/>
      <c r="AY872" s="505"/>
      <c r="AZ872" s="525"/>
      <c r="BA872" s="507"/>
      <c r="BB872" s="11"/>
      <c r="BC872" s="11"/>
    </row>
    <row r="873" spans="3:55" s="2" customFormat="1" x14ac:dyDescent="0.25">
      <c r="C873" s="11"/>
      <c r="D873" s="11"/>
      <c r="E873" s="11"/>
      <c r="F873" s="11"/>
      <c r="G873" s="11"/>
      <c r="H873" s="11"/>
      <c r="AW873" s="512"/>
      <c r="AX873" s="523"/>
      <c r="AY873" s="505"/>
      <c r="AZ873" s="525"/>
      <c r="BA873" s="507"/>
      <c r="BB873" s="11"/>
      <c r="BC873" s="11"/>
    </row>
    <row r="874" spans="3:55" s="2" customFormat="1" x14ac:dyDescent="0.25">
      <c r="C874" s="11"/>
      <c r="D874" s="11"/>
      <c r="E874" s="11"/>
      <c r="F874" s="11"/>
      <c r="G874" s="11"/>
      <c r="H874" s="11"/>
      <c r="AW874" s="512"/>
      <c r="AX874" s="523"/>
      <c r="AY874" s="505"/>
      <c r="AZ874" s="525"/>
      <c r="BA874" s="507"/>
      <c r="BB874" s="11"/>
      <c r="BC874" s="11"/>
    </row>
    <row r="875" spans="3:55" s="2" customFormat="1" x14ac:dyDescent="0.25">
      <c r="C875" s="11"/>
      <c r="D875" s="11"/>
      <c r="E875" s="11"/>
      <c r="F875" s="11"/>
      <c r="G875" s="11"/>
      <c r="H875" s="11"/>
      <c r="AW875" s="512"/>
      <c r="AX875" s="523"/>
      <c r="AY875" s="505"/>
      <c r="AZ875" s="525"/>
      <c r="BA875" s="507"/>
      <c r="BB875" s="11"/>
      <c r="BC875" s="11"/>
    </row>
    <row r="876" spans="3:55" s="2" customFormat="1" x14ac:dyDescent="0.25">
      <c r="C876" s="11"/>
      <c r="D876" s="11"/>
      <c r="E876" s="11"/>
      <c r="F876" s="11"/>
      <c r="G876" s="11"/>
      <c r="H876" s="11"/>
      <c r="AW876" s="512"/>
      <c r="AX876" s="523"/>
      <c r="AY876" s="505"/>
      <c r="AZ876" s="525"/>
      <c r="BA876" s="507"/>
      <c r="BB876" s="11"/>
      <c r="BC876" s="11"/>
    </row>
    <row r="877" spans="3:55" s="2" customFormat="1" x14ac:dyDescent="0.25">
      <c r="C877" s="11"/>
      <c r="D877" s="11"/>
      <c r="E877" s="11"/>
      <c r="F877" s="11"/>
      <c r="G877" s="11"/>
      <c r="H877" s="11"/>
      <c r="AW877" s="512"/>
      <c r="AX877" s="523"/>
      <c r="AY877" s="505"/>
      <c r="AZ877" s="525"/>
      <c r="BA877" s="507"/>
      <c r="BB877" s="11"/>
      <c r="BC877" s="11"/>
    </row>
    <row r="878" spans="3:55" s="2" customFormat="1" x14ac:dyDescent="0.25">
      <c r="C878" s="11"/>
      <c r="D878" s="11"/>
      <c r="E878" s="11"/>
      <c r="F878" s="11"/>
      <c r="G878" s="11"/>
      <c r="H878" s="11"/>
      <c r="AW878" s="512"/>
      <c r="AX878" s="523"/>
      <c r="AY878" s="505"/>
      <c r="AZ878" s="525"/>
      <c r="BA878" s="507"/>
      <c r="BB878" s="11"/>
      <c r="BC878" s="11"/>
    </row>
    <row r="879" spans="3:55" s="2" customFormat="1" x14ac:dyDescent="0.25">
      <c r="C879" s="11"/>
      <c r="D879" s="11"/>
      <c r="E879" s="11"/>
      <c r="F879" s="11"/>
      <c r="G879" s="11"/>
      <c r="H879" s="11"/>
      <c r="AW879" s="512"/>
      <c r="AX879" s="523"/>
      <c r="AY879" s="505"/>
      <c r="AZ879" s="525"/>
      <c r="BA879" s="507"/>
      <c r="BB879" s="11"/>
      <c r="BC879" s="11"/>
    </row>
    <row r="880" spans="3:55" s="2" customFormat="1" x14ac:dyDescent="0.25">
      <c r="C880" s="11"/>
      <c r="D880" s="11"/>
      <c r="E880" s="11"/>
      <c r="F880" s="11"/>
      <c r="G880" s="11"/>
      <c r="H880" s="11"/>
      <c r="AW880" s="512"/>
      <c r="AX880" s="523"/>
      <c r="AY880" s="505"/>
      <c r="AZ880" s="525"/>
      <c r="BA880" s="507"/>
      <c r="BB880" s="11"/>
      <c r="BC880" s="11"/>
    </row>
    <row r="881" spans="3:55" s="2" customFormat="1" x14ac:dyDescent="0.25">
      <c r="C881" s="11"/>
      <c r="D881" s="11"/>
      <c r="E881" s="11"/>
      <c r="F881" s="11"/>
      <c r="G881" s="11"/>
      <c r="H881" s="11"/>
      <c r="AW881" s="512"/>
      <c r="AX881" s="523"/>
      <c r="AY881" s="505"/>
      <c r="AZ881" s="525"/>
      <c r="BA881" s="507"/>
      <c r="BB881" s="11"/>
      <c r="BC881" s="11"/>
    </row>
    <row r="882" spans="3:55" s="2" customFormat="1" x14ac:dyDescent="0.25">
      <c r="C882" s="11"/>
      <c r="D882" s="11"/>
      <c r="E882" s="11"/>
      <c r="F882" s="11"/>
      <c r="G882" s="11"/>
      <c r="H882" s="11"/>
      <c r="AW882" s="512"/>
      <c r="AX882" s="523"/>
      <c r="AY882" s="505"/>
      <c r="AZ882" s="525"/>
      <c r="BA882" s="507"/>
      <c r="BB882" s="11"/>
      <c r="BC882" s="11"/>
    </row>
    <row r="883" spans="3:55" s="2" customFormat="1" x14ac:dyDescent="0.25">
      <c r="C883" s="11"/>
      <c r="D883" s="11"/>
      <c r="E883" s="11"/>
      <c r="F883" s="11"/>
      <c r="G883" s="11"/>
      <c r="H883" s="11"/>
      <c r="AW883" s="512"/>
      <c r="AX883" s="523"/>
      <c r="AY883" s="505"/>
      <c r="AZ883" s="525"/>
      <c r="BA883" s="507"/>
      <c r="BB883" s="11"/>
      <c r="BC883" s="11"/>
    </row>
    <row r="884" spans="3:55" s="2" customFormat="1" x14ac:dyDescent="0.25">
      <c r="C884" s="11"/>
      <c r="D884" s="11"/>
      <c r="E884" s="11"/>
      <c r="F884" s="11"/>
      <c r="G884" s="11"/>
      <c r="H884" s="11"/>
      <c r="AW884" s="512"/>
      <c r="AX884" s="523"/>
      <c r="AY884" s="505"/>
      <c r="AZ884" s="525"/>
      <c r="BA884" s="507"/>
      <c r="BB884" s="11"/>
      <c r="BC884" s="11"/>
    </row>
    <row r="885" spans="3:55" s="2" customFormat="1" x14ac:dyDescent="0.25">
      <c r="C885" s="11"/>
      <c r="D885" s="11"/>
      <c r="E885" s="11"/>
      <c r="F885" s="11"/>
      <c r="G885" s="11"/>
      <c r="H885" s="11"/>
      <c r="AW885" s="512"/>
      <c r="AX885" s="523"/>
      <c r="AY885" s="505"/>
      <c r="AZ885" s="525"/>
      <c r="BA885" s="507"/>
      <c r="BB885" s="11"/>
      <c r="BC885" s="11"/>
    </row>
    <row r="886" spans="3:55" s="2" customFormat="1" x14ac:dyDescent="0.25">
      <c r="C886" s="11"/>
      <c r="D886" s="11"/>
      <c r="E886" s="11"/>
      <c r="F886" s="11"/>
      <c r="G886" s="11"/>
      <c r="H886" s="11"/>
      <c r="AW886" s="512"/>
      <c r="AX886" s="523"/>
      <c r="AY886" s="505"/>
      <c r="AZ886" s="525"/>
      <c r="BA886" s="507"/>
      <c r="BB886" s="11"/>
      <c r="BC886" s="11"/>
    </row>
    <row r="887" spans="3:55" s="2" customFormat="1" x14ac:dyDescent="0.25">
      <c r="C887" s="11"/>
      <c r="D887" s="11"/>
      <c r="E887" s="11"/>
      <c r="F887" s="11"/>
      <c r="G887" s="11"/>
      <c r="H887" s="11"/>
      <c r="AW887" s="512"/>
      <c r="AX887" s="523"/>
      <c r="AY887" s="505"/>
      <c r="AZ887" s="525"/>
      <c r="BA887" s="507"/>
      <c r="BB887" s="11"/>
      <c r="BC887" s="11"/>
    </row>
    <row r="888" spans="3:55" s="2" customFormat="1" x14ac:dyDescent="0.25">
      <c r="C888" s="11"/>
      <c r="D888" s="11"/>
      <c r="E888" s="11"/>
      <c r="F888" s="11"/>
      <c r="G888" s="11"/>
      <c r="H888" s="11"/>
      <c r="AW888" s="512"/>
      <c r="AX888" s="523"/>
      <c r="AY888" s="505"/>
      <c r="AZ888" s="525"/>
      <c r="BA888" s="507"/>
      <c r="BB888" s="11"/>
      <c r="BC888" s="11"/>
    </row>
    <row r="889" spans="3:55" s="2" customFormat="1" x14ac:dyDescent="0.25">
      <c r="C889" s="11"/>
      <c r="D889" s="11"/>
      <c r="E889" s="11"/>
      <c r="F889" s="11"/>
      <c r="G889" s="11"/>
      <c r="H889" s="11"/>
      <c r="AW889" s="512"/>
      <c r="AX889" s="523"/>
      <c r="AY889" s="505"/>
      <c r="AZ889" s="525"/>
      <c r="BA889" s="507"/>
      <c r="BB889" s="11"/>
      <c r="BC889" s="11"/>
    </row>
    <row r="890" spans="3:55" s="2" customFormat="1" x14ac:dyDescent="0.25">
      <c r="C890" s="11"/>
      <c r="D890" s="11"/>
      <c r="E890" s="11"/>
      <c r="F890" s="11"/>
      <c r="G890" s="11"/>
      <c r="H890" s="11"/>
      <c r="AW890" s="512"/>
      <c r="AX890" s="523"/>
      <c r="AY890" s="505"/>
      <c r="AZ890" s="525"/>
      <c r="BA890" s="507"/>
      <c r="BB890" s="11"/>
      <c r="BC890" s="11"/>
    </row>
    <row r="891" spans="3:55" s="2" customFormat="1" x14ac:dyDescent="0.25">
      <c r="C891" s="11"/>
      <c r="D891" s="11"/>
      <c r="E891" s="11"/>
      <c r="F891" s="11"/>
      <c r="G891" s="11"/>
      <c r="H891" s="11"/>
      <c r="AW891" s="512"/>
      <c r="AX891" s="523"/>
      <c r="AY891" s="505"/>
      <c r="AZ891" s="525"/>
      <c r="BA891" s="507"/>
      <c r="BB891" s="11"/>
      <c r="BC891" s="11"/>
    </row>
    <row r="892" spans="3:55" s="2" customFormat="1" x14ac:dyDescent="0.25">
      <c r="C892" s="11"/>
      <c r="D892" s="11"/>
      <c r="E892" s="11"/>
      <c r="F892" s="11"/>
      <c r="G892" s="11"/>
      <c r="H892" s="11"/>
      <c r="AW892" s="512"/>
      <c r="AX892" s="523"/>
      <c r="AY892" s="505"/>
      <c r="AZ892" s="525"/>
      <c r="BA892" s="507"/>
      <c r="BB892" s="11"/>
      <c r="BC892" s="11"/>
    </row>
    <row r="893" spans="3:55" s="2" customFormat="1" x14ac:dyDescent="0.25">
      <c r="C893" s="11"/>
      <c r="D893" s="11"/>
      <c r="E893" s="11"/>
      <c r="F893" s="11"/>
      <c r="G893" s="11"/>
      <c r="H893" s="11"/>
      <c r="AW893" s="512"/>
      <c r="AX893" s="523"/>
      <c r="AY893" s="505"/>
      <c r="AZ893" s="525"/>
      <c r="BA893" s="507"/>
      <c r="BB893" s="11"/>
      <c r="BC893" s="11"/>
    </row>
    <row r="894" spans="3:55" s="2" customFormat="1" x14ac:dyDescent="0.25">
      <c r="C894" s="11"/>
      <c r="D894" s="11"/>
      <c r="E894" s="11"/>
      <c r="F894" s="11"/>
      <c r="G894" s="11"/>
      <c r="H894" s="11"/>
      <c r="AW894" s="512"/>
      <c r="AX894" s="523"/>
      <c r="AY894" s="505"/>
      <c r="AZ894" s="525"/>
      <c r="BA894" s="507"/>
      <c r="BB894" s="11"/>
      <c r="BC894" s="11"/>
    </row>
    <row r="895" spans="3:55" s="2" customFormat="1" x14ac:dyDescent="0.25">
      <c r="C895" s="11"/>
      <c r="D895" s="11"/>
      <c r="E895" s="11"/>
      <c r="F895" s="11"/>
      <c r="G895" s="11"/>
      <c r="H895" s="11"/>
      <c r="AW895" s="512"/>
      <c r="AX895" s="523"/>
      <c r="AY895" s="505"/>
      <c r="AZ895" s="525"/>
      <c r="BA895" s="507"/>
      <c r="BB895" s="11"/>
      <c r="BC895" s="11"/>
    </row>
    <row r="896" spans="3:55" s="2" customFormat="1" x14ac:dyDescent="0.25">
      <c r="C896" s="11"/>
      <c r="D896" s="11"/>
      <c r="E896" s="11"/>
      <c r="F896" s="11"/>
      <c r="G896" s="11"/>
      <c r="H896" s="11"/>
      <c r="AW896" s="512"/>
      <c r="AX896" s="523"/>
      <c r="AY896" s="505"/>
      <c r="AZ896" s="525"/>
      <c r="BA896" s="507"/>
      <c r="BB896" s="11"/>
      <c r="BC896" s="11"/>
    </row>
    <row r="897" spans="3:55" s="2" customFormat="1" x14ac:dyDescent="0.25">
      <c r="C897" s="11"/>
      <c r="D897" s="11"/>
      <c r="E897" s="11"/>
      <c r="F897" s="11"/>
      <c r="G897" s="11"/>
      <c r="H897" s="11"/>
      <c r="AW897" s="512"/>
      <c r="AX897" s="523"/>
      <c r="AY897" s="505"/>
      <c r="AZ897" s="525"/>
      <c r="BA897" s="507"/>
      <c r="BB897" s="11"/>
      <c r="BC897" s="11"/>
    </row>
    <row r="898" spans="3:55" s="2" customFormat="1" x14ac:dyDescent="0.25">
      <c r="C898" s="11"/>
      <c r="D898" s="11"/>
      <c r="E898" s="11"/>
      <c r="F898" s="11"/>
      <c r="G898" s="11"/>
      <c r="H898" s="11"/>
      <c r="AW898" s="512"/>
      <c r="AX898" s="523"/>
      <c r="AY898" s="505"/>
      <c r="AZ898" s="525"/>
      <c r="BA898" s="507"/>
      <c r="BB898" s="11"/>
      <c r="BC898" s="11"/>
    </row>
    <row r="899" spans="3:55" s="2" customFormat="1" x14ac:dyDescent="0.25">
      <c r="C899" s="11"/>
      <c r="D899" s="11"/>
      <c r="E899" s="11"/>
      <c r="F899" s="11"/>
      <c r="G899" s="11"/>
      <c r="H899" s="11"/>
      <c r="AW899" s="512"/>
      <c r="AX899" s="523"/>
      <c r="AY899" s="505"/>
      <c r="AZ899" s="525"/>
      <c r="BA899" s="507"/>
      <c r="BB899" s="11"/>
      <c r="BC899" s="11"/>
    </row>
    <row r="900" spans="3:55" s="2" customFormat="1" x14ac:dyDescent="0.25">
      <c r="C900" s="11"/>
      <c r="D900" s="11"/>
      <c r="E900" s="11"/>
      <c r="F900" s="11"/>
      <c r="G900" s="11"/>
      <c r="H900" s="11"/>
      <c r="AW900" s="512"/>
      <c r="AX900" s="523"/>
      <c r="AY900" s="505"/>
      <c r="AZ900" s="525"/>
      <c r="BA900" s="507"/>
      <c r="BB900" s="11"/>
      <c r="BC900" s="11"/>
    </row>
    <row r="901" spans="3:55" s="2" customFormat="1" x14ac:dyDescent="0.25">
      <c r="C901" s="11"/>
      <c r="D901" s="11"/>
      <c r="E901" s="11"/>
      <c r="F901" s="11"/>
      <c r="G901" s="11"/>
      <c r="H901" s="11"/>
      <c r="AW901" s="512"/>
      <c r="AX901" s="523"/>
      <c r="AY901" s="505"/>
      <c r="AZ901" s="525"/>
      <c r="BA901" s="507"/>
      <c r="BB901" s="11"/>
      <c r="BC901" s="11"/>
    </row>
    <row r="902" spans="3:55" s="2" customFormat="1" x14ac:dyDescent="0.25">
      <c r="C902" s="11"/>
      <c r="D902" s="11"/>
      <c r="E902" s="11"/>
      <c r="F902" s="11"/>
      <c r="G902" s="11"/>
      <c r="H902" s="11"/>
      <c r="AW902" s="512"/>
      <c r="AX902" s="523"/>
      <c r="AY902" s="505"/>
      <c r="AZ902" s="525"/>
      <c r="BA902" s="507"/>
      <c r="BB902" s="11"/>
      <c r="BC902" s="11"/>
    </row>
    <row r="903" spans="3:55" s="2" customFormat="1" x14ac:dyDescent="0.25">
      <c r="C903" s="11"/>
      <c r="D903" s="11"/>
      <c r="E903" s="11"/>
      <c r="F903" s="11"/>
      <c r="G903" s="11"/>
      <c r="H903" s="11"/>
      <c r="AW903" s="512"/>
      <c r="AX903" s="523"/>
      <c r="AY903" s="505"/>
      <c r="AZ903" s="525"/>
      <c r="BA903" s="507"/>
      <c r="BB903" s="11"/>
      <c r="BC903" s="11"/>
    </row>
    <row r="904" spans="3:55" s="2" customFormat="1" x14ac:dyDescent="0.25">
      <c r="C904" s="11"/>
      <c r="D904" s="11"/>
      <c r="E904" s="11"/>
      <c r="F904" s="11"/>
      <c r="G904" s="11"/>
      <c r="H904" s="11"/>
      <c r="AW904" s="512"/>
      <c r="AX904" s="523"/>
      <c r="AY904" s="505"/>
      <c r="AZ904" s="525"/>
      <c r="BA904" s="507"/>
      <c r="BB904" s="11"/>
      <c r="BC904" s="11"/>
    </row>
    <row r="905" spans="3:55" s="2" customFormat="1" x14ac:dyDescent="0.25">
      <c r="C905" s="11"/>
      <c r="D905" s="11"/>
      <c r="E905" s="11"/>
      <c r="F905" s="11"/>
      <c r="G905" s="11"/>
      <c r="H905" s="11"/>
      <c r="AW905" s="512"/>
      <c r="AX905" s="523"/>
      <c r="AY905" s="505"/>
      <c r="AZ905" s="525"/>
      <c r="BA905" s="507"/>
      <c r="BB905" s="11"/>
      <c r="BC905" s="11"/>
    </row>
    <row r="906" spans="3:55" s="2" customFormat="1" x14ac:dyDescent="0.25">
      <c r="C906" s="11"/>
      <c r="D906" s="11"/>
      <c r="E906" s="11"/>
      <c r="F906" s="11"/>
      <c r="G906" s="11"/>
      <c r="H906" s="11"/>
      <c r="AW906" s="512"/>
      <c r="AX906" s="523"/>
      <c r="AY906" s="505"/>
      <c r="AZ906" s="525"/>
      <c r="BA906" s="507"/>
      <c r="BB906" s="11"/>
      <c r="BC906" s="11"/>
    </row>
    <row r="907" spans="3:55" s="2" customFormat="1" x14ac:dyDescent="0.25">
      <c r="C907" s="11"/>
      <c r="D907" s="11"/>
      <c r="E907" s="11"/>
      <c r="F907" s="11"/>
      <c r="G907" s="11"/>
      <c r="H907" s="11"/>
      <c r="AW907" s="512"/>
      <c r="AX907" s="523"/>
      <c r="AY907" s="505"/>
      <c r="AZ907" s="525"/>
      <c r="BA907" s="507"/>
      <c r="BB907" s="11"/>
      <c r="BC907" s="11"/>
    </row>
    <row r="908" spans="3:55" s="2" customFormat="1" x14ac:dyDescent="0.25">
      <c r="C908" s="11"/>
      <c r="D908" s="11"/>
      <c r="E908" s="11"/>
      <c r="F908" s="11"/>
      <c r="G908" s="11"/>
      <c r="H908" s="11"/>
      <c r="AW908" s="512"/>
      <c r="AX908" s="523"/>
      <c r="AY908" s="505"/>
      <c r="AZ908" s="525"/>
      <c r="BA908" s="507"/>
      <c r="BB908" s="11"/>
      <c r="BC908" s="11"/>
    </row>
    <row r="909" spans="3:55" s="2" customFormat="1" x14ac:dyDescent="0.25">
      <c r="C909" s="11"/>
      <c r="D909" s="11"/>
      <c r="E909" s="11"/>
      <c r="F909" s="11"/>
      <c r="G909" s="11"/>
      <c r="H909" s="11"/>
      <c r="AW909" s="512"/>
      <c r="AX909" s="523"/>
      <c r="AY909" s="505"/>
      <c r="AZ909" s="525"/>
      <c r="BA909" s="507"/>
      <c r="BB909" s="11"/>
      <c r="BC909" s="11"/>
    </row>
    <row r="910" spans="3:55" s="2" customFormat="1" x14ac:dyDescent="0.25">
      <c r="C910" s="11"/>
      <c r="D910" s="11"/>
      <c r="E910" s="11"/>
      <c r="F910" s="11"/>
      <c r="G910" s="11"/>
      <c r="H910" s="11"/>
      <c r="AW910" s="512"/>
      <c r="AX910" s="523"/>
      <c r="AY910" s="505"/>
      <c r="AZ910" s="525"/>
      <c r="BA910" s="507"/>
      <c r="BB910" s="11"/>
      <c r="BC910" s="11"/>
    </row>
    <row r="911" spans="3:55" s="2" customFormat="1" x14ac:dyDescent="0.25">
      <c r="C911" s="11"/>
      <c r="D911" s="11"/>
      <c r="E911" s="11"/>
      <c r="F911" s="11"/>
      <c r="G911" s="11"/>
      <c r="H911" s="11"/>
      <c r="AW911" s="512"/>
      <c r="AX911" s="523"/>
      <c r="AY911" s="505"/>
      <c r="AZ911" s="525"/>
      <c r="BA911" s="507"/>
      <c r="BB911" s="11"/>
      <c r="BC911" s="11"/>
    </row>
    <row r="912" spans="3:55" s="2" customFormat="1" x14ac:dyDescent="0.25">
      <c r="C912" s="11"/>
      <c r="D912" s="11"/>
      <c r="E912" s="11"/>
      <c r="F912" s="11"/>
      <c r="G912" s="11"/>
      <c r="H912" s="11"/>
      <c r="AW912" s="512"/>
      <c r="AX912" s="523"/>
      <c r="AY912" s="505"/>
      <c r="AZ912" s="525"/>
      <c r="BA912" s="507"/>
      <c r="BB912" s="11"/>
      <c r="BC912" s="11"/>
    </row>
    <row r="913" spans="3:55" s="2" customFormat="1" x14ac:dyDescent="0.25">
      <c r="C913" s="11"/>
      <c r="D913" s="11"/>
      <c r="E913" s="11"/>
      <c r="F913" s="11"/>
      <c r="G913" s="11"/>
      <c r="H913" s="11"/>
      <c r="AW913" s="512"/>
      <c r="AX913" s="523"/>
      <c r="AY913" s="505"/>
      <c r="AZ913" s="525"/>
      <c r="BA913" s="507"/>
      <c r="BB913" s="11"/>
      <c r="BC913" s="11"/>
    </row>
    <row r="914" spans="3:55" s="2" customFormat="1" x14ac:dyDescent="0.25">
      <c r="C914" s="11"/>
      <c r="D914" s="11"/>
      <c r="E914" s="11"/>
      <c r="F914" s="11"/>
      <c r="G914" s="11"/>
      <c r="H914" s="11"/>
      <c r="AW914" s="512"/>
      <c r="AX914" s="523"/>
      <c r="AY914" s="505"/>
      <c r="AZ914" s="525"/>
      <c r="BA914" s="507"/>
      <c r="BB914" s="11"/>
      <c r="BC914" s="11"/>
    </row>
    <row r="915" spans="3:55" s="2" customFormat="1" x14ac:dyDescent="0.25">
      <c r="C915" s="11"/>
      <c r="D915" s="11"/>
      <c r="E915" s="11"/>
      <c r="F915" s="11"/>
      <c r="G915" s="11"/>
      <c r="H915" s="11"/>
      <c r="AW915" s="512"/>
      <c r="AX915" s="523"/>
      <c r="AY915" s="505"/>
      <c r="AZ915" s="525"/>
      <c r="BA915" s="507"/>
      <c r="BB915" s="11"/>
      <c r="BC915" s="11"/>
    </row>
    <row r="916" spans="3:55" s="2" customFormat="1" x14ac:dyDescent="0.25">
      <c r="C916" s="11"/>
      <c r="D916" s="11"/>
      <c r="E916" s="11"/>
      <c r="F916" s="11"/>
      <c r="G916" s="11"/>
      <c r="H916" s="11"/>
      <c r="AW916" s="512"/>
      <c r="AX916" s="523"/>
      <c r="AY916" s="505"/>
      <c r="AZ916" s="525"/>
      <c r="BA916" s="507"/>
      <c r="BB916" s="11"/>
      <c r="BC916" s="11"/>
    </row>
    <row r="917" spans="3:55" s="2" customFormat="1" x14ac:dyDescent="0.25">
      <c r="C917" s="11"/>
      <c r="D917" s="11"/>
      <c r="E917" s="11"/>
      <c r="F917" s="11"/>
      <c r="G917" s="11"/>
      <c r="H917" s="11"/>
      <c r="AW917" s="512"/>
      <c r="AX917" s="523"/>
      <c r="AY917" s="505"/>
      <c r="AZ917" s="525"/>
      <c r="BA917" s="507"/>
      <c r="BB917" s="11"/>
      <c r="BC917" s="11"/>
    </row>
    <row r="918" spans="3:55" s="2" customFormat="1" x14ac:dyDescent="0.25">
      <c r="C918" s="11"/>
      <c r="D918" s="11"/>
      <c r="E918" s="11"/>
      <c r="F918" s="11"/>
      <c r="G918" s="11"/>
      <c r="H918" s="11"/>
      <c r="AW918" s="512"/>
      <c r="AX918" s="523"/>
      <c r="AY918" s="505"/>
      <c r="AZ918" s="525"/>
      <c r="BA918" s="507"/>
      <c r="BB918" s="11"/>
      <c r="BC918" s="11"/>
    </row>
    <row r="919" spans="3:55" s="2" customFormat="1" x14ac:dyDescent="0.25">
      <c r="C919" s="11"/>
      <c r="D919" s="11"/>
      <c r="E919" s="11"/>
      <c r="F919" s="11"/>
      <c r="G919" s="11"/>
      <c r="H919" s="11"/>
      <c r="AW919" s="512"/>
      <c r="AX919" s="523"/>
      <c r="AY919" s="505"/>
      <c r="AZ919" s="525"/>
      <c r="BA919" s="507"/>
      <c r="BB919" s="11"/>
      <c r="BC919" s="11"/>
    </row>
    <row r="920" spans="3:55" s="2" customFormat="1" x14ac:dyDescent="0.25">
      <c r="C920" s="11"/>
      <c r="D920" s="11"/>
      <c r="E920" s="11"/>
      <c r="F920" s="11"/>
      <c r="G920" s="11"/>
      <c r="H920" s="11"/>
      <c r="AW920" s="512"/>
      <c r="AX920" s="523"/>
      <c r="AY920" s="505"/>
      <c r="AZ920" s="525"/>
      <c r="BA920" s="507"/>
      <c r="BB920" s="11"/>
      <c r="BC920" s="11"/>
    </row>
    <row r="921" spans="3:55" s="2" customFormat="1" x14ac:dyDescent="0.25">
      <c r="C921" s="11"/>
      <c r="D921" s="11"/>
      <c r="E921" s="11"/>
      <c r="F921" s="11"/>
      <c r="G921" s="11"/>
      <c r="H921" s="11"/>
      <c r="AW921" s="512"/>
      <c r="AX921" s="523"/>
      <c r="AY921" s="505"/>
      <c r="AZ921" s="525"/>
      <c r="BA921" s="507"/>
      <c r="BB921" s="11"/>
      <c r="BC921" s="11"/>
    </row>
    <row r="922" spans="3:55" s="2" customFormat="1" x14ac:dyDescent="0.25">
      <c r="C922" s="11"/>
      <c r="D922" s="11"/>
      <c r="E922" s="11"/>
      <c r="F922" s="11"/>
      <c r="G922" s="11"/>
      <c r="H922" s="11"/>
      <c r="AW922" s="512"/>
      <c r="AX922" s="523"/>
      <c r="AY922" s="505"/>
      <c r="AZ922" s="525"/>
      <c r="BA922" s="507"/>
      <c r="BB922" s="11"/>
      <c r="BC922" s="11"/>
    </row>
    <row r="923" spans="3:55" s="2" customFormat="1" x14ac:dyDescent="0.25">
      <c r="C923" s="11"/>
      <c r="D923" s="11"/>
      <c r="E923" s="11"/>
      <c r="F923" s="11"/>
      <c r="G923" s="11"/>
      <c r="H923" s="11"/>
      <c r="AW923" s="512"/>
      <c r="AX923" s="523"/>
      <c r="AY923" s="505"/>
      <c r="AZ923" s="525"/>
      <c r="BA923" s="507"/>
      <c r="BB923" s="11"/>
      <c r="BC923" s="11"/>
    </row>
    <row r="924" spans="3:55" s="2" customFormat="1" x14ac:dyDescent="0.25">
      <c r="C924" s="11"/>
      <c r="D924" s="11"/>
      <c r="E924" s="11"/>
      <c r="F924" s="11"/>
      <c r="G924" s="11"/>
      <c r="H924" s="11"/>
      <c r="AW924" s="512"/>
      <c r="AX924" s="523"/>
      <c r="AY924" s="505"/>
      <c r="AZ924" s="525"/>
      <c r="BA924" s="507"/>
      <c r="BB924" s="11"/>
      <c r="BC924" s="11"/>
    </row>
    <row r="925" spans="3:55" s="2" customFormat="1" x14ac:dyDescent="0.25">
      <c r="C925" s="11"/>
      <c r="D925" s="11"/>
      <c r="E925" s="11"/>
      <c r="F925" s="11"/>
      <c r="G925" s="11"/>
      <c r="H925" s="11"/>
      <c r="AW925" s="512"/>
      <c r="AX925" s="523"/>
      <c r="AY925" s="505"/>
      <c r="AZ925" s="525"/>
      <c r="BA925" s="507"/>
      <c r="BB925" s="11"/>
      <c r="BC925" s="11"/>
    </row>
    <row r="926" spans="3:55" s="2" customFormat="1" x14ac:dyDescent="0.25">
      <c r="C926" s="11"/>
      <c r="D926" s="11"/>
      <c r="E926" s="11"/>
      <c r="F926" s="11"/>
      <c r="G926" s="11"/>
      <c r="H926" s="11"/>
      <c r="AW926" s="512"/>
      <c r="AX926" s="523"/>
      <c r="AY926" s="505"/>
      <c r="AZ926" s="525"/>
      <c r="BA926" s="507"/>
      <c r="BB926" s="11"/>
      <c r="BC926" s="11"/>
    </row>
    <row r="927" spans="3:55" s="2" customFormat="1" x14ac:dyDescent="0.25">
      <c r="C927" s="11"/>
      <c r="D927" s="11"/>
      <c r="E927" s="11"/>
      <c r="F927" s="11"/>
      <c r="G927" s="11"/>
      <c r="H927" s="11"/>
      <c r="AW927" s="512"/>
      <c r="AX927" s="523"/>
      <c r="AY927" s="505"/>
      <c r="AZ927" s="525"/>
      <c r="BA927" s="507"/>
      <c r="BB927" s="11"/>
      <c r="BC927" s="11"/>
    </row>
    <row r="928" spans="3:55" s="2" customFormat="1" x14ac:dyDescent="0.25">
      <c r="C928" s="11"/>
      <c r="D928" s="11"/>
      <c r="E928" s="11"/>
      <c r="F928" s="11"/>
      <c r="G928" s="11"/>
      <c r="H928" s="11"/>
      <c r="AW928" s="512"/>
      <c r="AX928" s="523"/>
      <c r="AY928" s="505"/>
      <c r="AZ928" s="525"/>
      <c r="BA928" s="507"/>
      <c r="BB928" s="11"/>
      <c r="BC928" s="11"/>
    </row>
    <row r="929" spans="3:55" s="2" customFormat="1" x14ac:dyDescent="0.25">
      <c r="C929" s="11"/>
      <c r="D929" s="11"/>
      <c r="E929" s="11"/>
      <c r="F929" s="11"/>
      <c r="G929" s="11"/>
      <c r="H929" s="11"/>
      <c r="AW929" s="512"/>
      <c r="AX929" s="523"/>
      <c r="AY929" s="505"/>
      <c r="AZ929" s="525"/>
      <c r="BA929" s="507"/>
      <c r="BB929" s="11"/>
      <c r="BC929" s="11"/>
    </row>
    <row r="930" spans="3:55" s="2" customFormat="1" x14ac:dyDescent="0.25">
      <c r="C930" s="11"/>
      <c r="D930" s="11"/>
      <c r="E930" s="11"/>
      <c r="F930" s="11"/>
      <c r="G930" s="11"/>
      <c r="H930" s="11"/>
      <c r="AW930" s="512"/>
      <c r="AX930" s="523"/>
      <c r="AY930" s="505"/>
      <c r="AZ930" s="525"/>
      <c r="BA930" s="507"/>
      <c r="BB930" s="11"/>
      <c r="BC930" s="11"/>
    </row>
    <row r="931" spans="3:55" s="2" customFormat="1" x14ac:dyDescent="0.25">
      <c r="C931" s="11"/>
      <c r="D931" s="11"/>
      <c r="E931" s="11"/>
      <c r="F931" s="11"/>
      <c r="G931" s="11"/>
      <c r="H931" s="11"/>
      <c r="AW931" s="512"/>
      <c r="AX931" s="523"/>
      <c r="AY931" s="505"/>
      <c r="AZ931" s="525"/>
      <c r="BA931" s="507"/>
      <c r="BB931" s="11"/>
      <c r="BC931" s="11"/>
    </row>
    <row r="932" spans="3:55" s="2" customFormat="1" x14ac:dyDescent="0.25">
      <c r="C932" s="11"/>
      <c r="D932" s="11"/>
      <c r="E932" s="11"/>
      <c r="F932" s="11"/>
      <c r="G932" s="11"/>
      <c r="H932" s="11"/>
      <c r="AW932" s="512"/>
      <c r="AX932" s="523"/>
      <c r="AY932" s="505"/>
      <c r="AZ932" s="525"/>
      <c r="BA932" s="507"/>
      <c r="BB932" s="11"/>
      <c r="BC932" s="11"/>
    </row>
    <row r="933" spans="3:55" s="2" customFormat="1" x14ac:dyDescent="0.25">
      <c r="C933" s="11"/>
      <c r="D933" s="11"/>
      <c r="E933" s="11"/>
      <c r="F933" s="11"/>
      <c r="G933" s="11"/>
      <c r="H933" s="11"/>
      <c r="AW933" s="512"/>
      <c r="AX933" s="523"/>
      <c r="AY933" s="505"/>
      <c r="AZ933" s="525"/>
      <c r="BA933" s="507"/>
      <c r="BB933" s="11"/>
      <c r="BC933" s="11"/>
    </row>
    <row r="934" spans="3:55" s="2" customFormat="1" x14ac:dyDescent="0.25">
      <c r="C934" s="11"/>
      <c r="D934" s="11"/>
      <c r="E934" s="11"/>
      <c r="F934" s="11"/>
      <c r="G934" s="11"/>
      <c r="H934" s="11"/>
      <c r="AW934" s="512"/>
      <c r="AX934" s="523"/>
      <c r="AY934" s="505"/>
      <c r="AZ934" s="525"/>
      <c r="BA934" s="507"/>
      <c r="BB934" s="11"/>
      <c r="BC934" s="11"/>
    </row>
    <row r="935" spans="3:55" s="2" customFormat="1" x14ac:dyDescent="0.25">
      <c r="C935" s="11"/>
      <c r="D935" s="11"/>
      <c r="E935" s="11"/>
      <c r="F935" s="11"/>
      <c r="G935" s="11"/>
      <c r="H935" s="11"/>
      <c r="AW935" s="512"/>
      <c r="AX935" s="523"/>
      <c r="AY935" s="505"/>
      <c r="AZ935" s="525"/>
      <c r="BA935" s="507"/>
      <c r="BB935" s="11"/>
      <c r="BC935" s="11"/>
    </row>
    <row r="936" spans="3:55" s="2" customFormat="1" x14ac:dyDescent="0.25">
      <c r="C936" s="11"/>
      <c r="D936" s="11"/>
      <c r="E936" s="11"/>
      <c r="F936" s="11"/>
      <c r="G936" s="11"/>
      <c r="H936" s="11"/>
      <c r="AW936" s="512"/>
      <c r="AX936" s="523"/>
      <c r="AY936" s="505"/>
      <c r="AZ936" s="525"/>
      <c r="BA936" s="507"/>
      <c r="BB936" s="11"/>
      <c r="BC936" s="11"/>
    </row>
    <row r="937" spans="3:55" s="2" customFormat="1" x14ac:dyDescent="0.25">
      <c r="C937" s="11"/>
      <c r="D937" s="11"/>
      <c r="E937" s="11"/>
      <c r="F937" s="11"/>
      <c r="G937" s="11"/>
      <c r="H937" s="11"/>
      <c r="AW937" s="512"/>
      <c r="AX937" s="523"/>
      <c r="AY937" s="505"/>
      <c r="AZ937" s="525"/>
      <c r="BA937" s="507"/>
      <c r="BB937" s="11"/>
      <c r="BC937" s="11"/>
    </row>
    <row r="938" spans="3:55" s="2" customFormat="1" x14ac:dyDescent="0.25">
      <c r="C938" s="11"/>
      <c r="D938" s="11"/>
      <c r="E938" s="11"/>
      <c r="F938" s="11"/>
      <c r="G938" s="11"/>
      <c r="H938" s="11"/>
      <c r="AW938" s="512"/>
      <c r="AX938" s="523"/>
      <c r="AY938" s="505"/>
      <c r="AZ938" s="525"/>
      <c r="BA938" s="507"/>
      <c r="BB938" s="11"/>
      <c r="BC938" s="11"/>
    </row>
    <row r="939" spans="3:55" s="2" customFormat="1" x14ac:dyDescent="0.25">
      <c r="C939" s="11"/>
      <c r="D939" s="11"/>
      <c r="E939" s="11"/>
      <c r="F939" s="11"/>
      <c r="G939" s="11"/>
      <c r="H939" s="11"/>
      <c r="AW939" s="512"/>
      <c r="AX939" s="523"/>
      <c r="AY939" s="505"/>
      <c r="AZ939" s="525"/>
      <c r="BA939" s="507"/>
      <c r="BB939" s="11"/>
      <c r="BC939" s="11"/>
    </row>
    <row r="940" spans="3:55" s="2" customFormat="1" x14ac:dyDescent="0.25">
      <c r="C940" s="11"/>
      <c r="D940" s="11"/>
      <c r="E940" s="11"/>
      <c r="F940" s="11"/>
      <c r="G940" s="11"/>
      <c r="H940" s="11"/>
      <c r="AW940" s="512"/>
      <c r="AX940" s="523"/>
      <c r="AY940" s="505"/>
      <c r="AZ940" s="525"/>
      <c r="BA940" s="507"/>
      <c r="BB940" s="11"/>
      <c r="BC940" s="11"/>
    </row>
    <row r="941" spans="3:55" s="2" customFormat="1" x14ac:dyDescent="0.25">
      <c r="C941" s="11"/>
      <c r="D941" s="11"/>
      <c r="E941" s="11"/>
      <c r="F941" s="11"/>
      <c r="G941" s="11"/>
      <c r="H941" s="11"/>
      <c r="AW941" s="512"/>
      <c r="AX941" s="523"/>
      <c r="AY941" s="505"/>
      <c r="AZ941" s="525"/>
      <c r="BA941" s="507"/>
      <c r="BB941" s="11"/>
      <c r="BC941" s="11"/>
    </row>
    <row r="942" spans="3:55" s="2" customFormat="1" x14ac:dyDescent="0.25">
      <c r="C942" s="11"/>
      <c r="D942" s="11"/>
      <c r="E942" s="11"/>
      <c r="F942" s="11"/>
      <c r="G942" s="11"/>
      <c r="H942" s="11"/>
      <c r="AW942" s="512"/>
      <c r="AX942" s="523"/>
      <c r="AY942" s="505"/>
      <c r="AZ942" s="525"/>
      <c r="BA942" s="507"/>
      <c r="BB942" s="11"/>
      <c r="BC942" s="11"/>
    </row>
    <row r="943" spans="3:55" s="2" customFormat="1" x14ac:dyDescent="0.25">
      <c r="C943" s="11"/>
      <c r="D943" s="11"/>
      <c r="E943" s="11"/>
      <c r="F943" s="11"/>
      <c r="G943" s="11"/>
      <c r="H943" s="11"/>
      <c r="AW943" s="512"/>
      <c r="AX943" s="523"/>
      <c r="AY943" s="505"/>
      <c r="AZ943" s="525"/>
      <c r="BA943" s="507"/>
      <c r="BB943" s="11"/>
      <c r="BC943" s="11"/>
    </row>
    <row r="944" spans="3:55" s="2" customFormat="1" x14ac:dyDescent="0.25">
      <c r="C944" s="11"/>
      <c r="D944" s="11"/>
      <c r="E944" s="11"/>
      <c r="F944" s="11"/>
      <c r="G944" s="11"/>
      <c r="H944" s="11"/>
      <c r="AW944" s="512"/>
      <c r="AX944" s="523"/>
      <c r="AY944" s="505"/>
      <c r="AZ944" s="525"/>
      <c r="BA944" s="507"/>
      <c r="BB944" s="11"/>
      <c r="BC944" s="11"/>
    </row>
    <row r="945" spans="3:55" s="2" customFormat="1" x14ac:dyDescent="0.25">
      <c r="C945" s="11"/>
      <c r="D945" s="11"/>
      <c r="E945" s="11"/>
      <c r="F945" s="11"/>
      <c r="G945" s="11"/>
      <c r="H945" s="11"/>
      <c r="AW945" s="512"/>
      <c r="AX945" s="523"/>
      <c r="AY945" s="505"/>
      <c r="AZ945" s="525"/>
      <c r="BA945" s="507"/>
      <c r="BB945" s="11"/>
      <c r="BC945" s="11"/>
    </row>
    <row r="946" spans="3:55" s="2" customFormat="1" x14ac:dyDescent="0.25">
      <c r="C946" s="11"/>
      <c r="D946" s="11"/>
      <c r="E946" s="11"/>
      <c r="F946" s="11"/>
      <c r="G946" s="11"/>
      <c r="H946" s="11"/>
      <c r="AW946" s="512"/>
      <c r="AX946" s="523"/>
      <c r="AY946" s="505"/>
      <c r="AZ946" s="525"/>
      <c r="BA946" s="507"/>
      <c r="BB946" s="11"/>
      <c r="BC946" s="11"/>
    </row>
    <row r="947" spans="3:55" s="2" customFormat="1" x14ac:dyDescent="0.25">
      <c r="C947" s="11"/>
      <c r="D947" s="11"/>
      <c r="E947" s="11"/>
      <c r="F947" s="11"/>
      <c r="G947" s="11"/>
      <c r="H947" s="11"/>
      <c r="AW947" s="512"/>
      <c r="AX947" s="523"/>
      <c r="AY947" s="505"/>
      <c r="AZ947" s="525"/>
      <c r="BA947" s="507"/>
      <c r="BB947" s="11"/>
      <c r="BC947" s="11"/>
    </row>
    <row r="948" spans="3:55" s="2" customFormat="1" x14ac:dyDescent="0.25">
      <c r="C948" s="11"/>
      <c r="D948" s="11"/>
      <c r="E948" s="11"/>
      <c r="F948" s="11"/>
      <c r="G948" s="11"/>
      <c r="H948" s="11"/>
      <c r="AW948" s="512"/>
      <c r="AX948" s="523"/>
      <c r="AY948" s="505"/>
      <c r="AZ948" s="525"/>
      <c r="BA948" s="507"/>
      <c r="BB948" s="11"/>
      <c r="BC948" s="11"/>
    </row>
    <row r="949" spans="3:55" s="2" customFormat="1" x14ac:dyDescent="0.25">
      <c r="C949" s="11"/>
      <c r="D949" s="11"/>
      <c r="E949" s="11"/>
      <c r="F949" s="11"/>
      <c r="G949" s="11"/>
      <c r="H949" s="11"/>
      <c r="AW949" s="512"/>
      <c r="AX949" s="523"/>
      <c r="AY949" s="505"/>
      <c r="AZ949" s="525"/>
      <c r="BA949" s="507"/>
      <c r="BB949" s="11"/>
      <c r="BC949" s="11"/>
    </row>
    <row r="950" spans="3:55" s="2" customFormat="1" x14ac:dyDescent="0.25">
      <c r="C950" s="11"/>
      <c r="D950" s="11"/>
      <c r="E950" s="11"/>
      <c r="F950" s="11"/>
      <c r="G950" s="11"/>
      <c r="H950" s="11"/>
      <c r="AW950" s="512"/>
      <c r="AX950" s="523"/>
      <c r="AY950" s="505"/>
      <c r="AZ950" s="525"/>
      <c r="BA950" s="507"/>
      <c r="BB950" s="11"/>
      <c r="BC950" s="11"/>
    </row>
    <row r="951" spans="3:55" s="2" customFormat="1" x14ac:dyDescent="0.25">
      <c r="C951" s="11"/>
      <c r="D951" s="11"/>
      <c r="E951" s="11"/>
      <c r="F951" s="11"/>
      <c r="G951" s="11"/>
      <c r="H951" s="11"/>
      <c r="AW951" s="512"/>
      <c r="AX951" s="523"/>
      <c r="AY951" s="505"/>
      <c r="AZ951" s="525"/>
      <c r="BA951" s="507"/>
      <c r="BB951" s="11"/>
      <c r="BC951" s="11"/>
    </row>
    <row r="952" spans="3:55" s="2" customFormat="1" x14ac:dyDescent="0.25">
      <c r="C952" s="11"/>
      <c r="D952" s="11"/>
      <c r="E952" s="11"/>
      <c r="F952" s="11"/>
      <c r="G952" s="11"/>
      <c r="H952" s="11"/>
      <c r="AW952" s="512"/>
      <c r="AX952" s="523"/>
      <c r="AY952" s="505"/>
      <c r="AZ952" s="525"/>
      <c r="BA952" s="507"/>
      <c r="BB952" s="11"/>
      <c r="BC952" s="11"/>
    </row>
    <row r="953" spans="3:55" s="2" customFormat="1" x14ac:dyDescent="0.25">
      <c r="C953" s="11"/>
      <c r="D953" s="11"/>
      <c r="E953" s="11"/>
      <c r="F953" s="11"/>
      <c r="G953" s="11"/>
      <c r="H953" s="11"/>
      <c r="AW953" s="512"/>
      <c r="AX953" s="523"/>
      <c r="AY953" s="505"/>
      <c r="AZ953" s="525"/>
      <c r="BA953" s="507"/>
      <c r="BB953" s="11"/>
      <c r="BC953" s="11"/>
    </row>
    <row r="954" spans="3:55" s="2" customFormat="1" x14ac:dyDescent="0.25">
      <c r="C954" s="11"/>
      <c r="D954" s="11"/>
      <c r="E954" s="11"/>
      <c r="F954" s="11"/>
      <c r="G954" s="11"/>
      <c r="H954" s="11"/>
      <c r="AW954" s="512"/>
      <c r="AX954" s="523"/>
      <c r="AY954" s="505"/>
      <c r="AZ954" s="525"/>
      <c r="BA954" s="507"/>
      <c r="BB954" s="11"/>
      <c r="BC954" s="11"/>
    </row>
    <row r="955" spans="3:55" s="2" customFormat="1" x14ac:dyDescent="0.25">
      <c r="C955" s="11"/>
      <c r="D955" s="11"/>
      <c r="E955" s="11"/>
      <c r="F955" s="11"/>
      <c r="G955" s="11"/>
      <c r="H955" s="11"/>
      <c r="AW955" s="512"/>
      <c r="AX955" s="523"/>
      <c r="AY955" s="505"/>
      <c r="AZ955" s="525"/>
      <c r="BA955" s="507"/>
      <c r="BB955" s="11"/>
      <c r="BC955" s="11"/>
    </row>
    <row r="956" spans="3:55" s="2" customFormat="1" x14ac:dyDescent="0.25">
      <c r="C956" s="11"/>
      <c r="D956" s="11"/>
      <c r="E956" s="11"/>
      <c r="F956" s="11"/>
      <c r="G956" s="11"/>
      <c r="H956" s="11"/>
      <c r="AW956" s="512"/>
      <c r="AX956" s="523"/>
      <c r="AY956" s="505"/>
      <c r="AZ956" s="525"/>
      <c r="BA956" s="507"/>
      <c r="BB956" s="11"/>
      <c r="BC956" s="11"/>
    </row>
    <row r="957" spans="3:55" s="2" customFormat="1" x14ac:dyDescent="0.25">
      <c r="C957" s="11"/>
      <c r="D957" s="11"/>
      <c r="E957" s="11"/>
      <c r="F957" s="11"/>
      <c r="G957" s="11"/>
      <c r="H957" s="11"/>
      <c r="AW957" s="512"/>
      <c r="AX957" s="523"/>
      <c r="AY957" s="505"/>
      <c r="AZ957" s="525"/>
      <c r="BA957" s="507"/>
      <c r="BB957" s="11"/>
      <c r="BC957" s="11"/>
    </row>
    <row r="958" spans="3:55" s="2" customFormat="1" x14ac:dyDescent="0.25">
      <c r="C958" s="11"/>
      <c r="D958" s="11"/>
      <c r="E958" s="11"/>
      <c r="F958" s="11"/>
      <c r="G958" s="11"/>
      <c r="H958" s="11"/>
      <c r="AW958" s="512"/>
      <c r="AX958" s="523"/>
      <c r="AY958" s="505"/>
      <c r="AZ958" s="525"/>
      <c r="BA958" s="507"/>
      <c r="BB958" s="11"/>
      <c r="BC958" s="11"/>
    </row>
    <row r="959" spans="3:55" s="2" customFormat="1" x14ac:dyDescent="0.25">
      <c r="C959" s="11"/>
      <c r="D959" s="11"/>
      <c r="E959" s="11"/>
      <c r="F959" s="11"/>
      <c r="G959" s="11"/>
      <c r="H959" s="11"/>
      <c r="AW959" s="512"/>
      <c r="AX959" s="523"/>
      <c r="AY959" s="505"/>
      <c r="AZ959" s="525"/>
      <c r="BA959" s="507"/>
      <c r="BB959" s="11"/>
      <c r="BC959" s="11"/>
    </row>
    <row r="960" spans="3:55" s="2" customFormat="1" x14ac:dyDescent="0.25">
      <c r="C960" s="11"/>
      <c r="D960" s="11"/>
      <c r="E960" s="11"/>
      <c r="F960" s="11"/>
      <c r="G960" s="11"/>
      <c r="H960" s="11"/>
      <c r="AW960" s="512"/>
      <c r="AX960" s="523"/>
      <c r="AY960" s="505"/>
      <c r="AZ960" s="525"/>
      <c r="BA960" s="507"/>
      <c r="BB960" s="11"/>
      <c r="BC960" s="11"/>
    </row>
    <row r="961" spans="3:55" s="2" customFormat="1" x14ac:dyDescent="0.25">
      <c r="C961" s="11"/>
      <c r="D961" s="11"/>
      <c r="E961" s="11"/>
      <c r="F961" s="11"/>
      <c r="G961" s="11"/>
      <c r="H961" s="11"/>
      <c r="AW961" s="512"/>
      <c r="AX961" s="523"/>
      <c r="AY961" s="505"/>
      <c r="AZ961" s="525"/>
      <c r="BA961" s="507"/>
      <c r="BB961" s="11"/>
      <c r="BC961" s="11"/>
    </row>
    <row r="962" spans="3:55" s="2" customFormat="1" x14ac:dyDescent="0.25">
      <c r="C962" s="11"/>
      <c r="D962" s="11"/>
      <c r="E962" s="11"/>
      <c r="F962" s="11"/>
      <c r="G962" s="11"/>
      <c r="H962" s="11"/>
      <c r="AW962" s="512"/>
      <c r="AX962" s="523"/>
      <c r="AY962" s="505"/>
      <c r="AZ962" s="525"/>
      <c r="BA962" s="507"/>
      <c r="BB962" s="11"/>
      <c r="BC962" s="11"/>
    </row>
    <row r="963" spans="3:55" s="2" customFormat="1" x14ac:dyDescent="0.25">
      <c r="C963" s="11"/>
      <c r="D963" s="11"/>
      <c r="E963" s="11"/>
      <c r="F963" s="11"/>
      <c r="G963" s="11"/>
      <c r="H963" s="11"/>
      <c r="AW963" s="512"/>
      <c r="AX963" s="523"/>
      <c r="AY963" s="505"/>
      <c r="AZ963" s="525"/>
      <c r="BA963" s="507"/>
      <c r="BB963" s="11"/>
      <c r="BC963" s="11"/>
    </row>
    <row r="964" spans="3:55" s="2" customFormat="1" x14ac:dyDescent="0.25">
      <c r="C964" s="11"/>
      <c r="D964" s="11"/>
      <c r="E964" s="11"/>
      <c r="F964" s="11"/>
      <c r="G964" s="11"/>
      <c r="H964" s="11"/>
      <c r="AW964" s="512"/>
      <c r="AX964" s="523"/>
      <c r="AY964" s="505"/>
      <c r="AZ964" s="525"/>
      <c r="BA964" s="507"/>
      <c r="BB964" s="11"/>
      <c r="BC964" s="11"/>
    </row>
    <row r="965" spans="3:55" s="2" customFormat="1" x14ac:dyDescent="0.25">
      <c r="C965" s="11"/>
      <c r="D965" s="11"/>
      <c r="E965" s="11"/>
      <c r="F965" s="11"/>
      <c r="G965" s="11"/>
      <c r="H965" s="11"/>
      <c r="AW965" s="512"/>
      <c r="AX965" s="523"/>
      <c r="AY965" s="505"/>
      <c r="AZ965" s="525"/>
      <c r="BA965" s="507"/>
      <c r="BB965" s="11"/>
      <c r="BC965" s="11"/>
    </row>
    <row r="966" spans="3:55" s="2" customFormat="1" x14ac:dyDescent="0.25">
      <c r="C966" s="11"/>
      <c r="D966" s="11"/>
      <c r="E966" s="11"/>
      <c r="F966" s="11"/>
      <c r="G966" s="11"/>
      <c r="H966" s="11"/>
      <c r="AW966" s="512"/>
      <c r="AX966" s="523"/>
      <c r="AY966" s="505"/>
      <c r="AZ966" s="525"/>
      <c r="BA966" s="507"/>
      <c r="BB966" s="11"/>
      <c r="BC966" s="11"/>
    </row>
    <row r="967" spans="3:55" s="2" customFormat="1" x14ac:dyDescent="0.25">
      <c r="C967" s="11"/>
      <c r="D967" s="11"/>
      <c r="E967" s="11"/>
      <c r="F967" s="11"/>
      <c r="G967" s="11"/>
      <c r="H967" s="11"/>
      <c r="AW967" s="512"/>
      <c r="AX967" s="523"/>
      <c r="AY967" s="505"/>
      <c r="AZ967" s="525"/>
      <c r="BA967" s="507"/>
      <c r="BB967" s="11"/>
      <c r="BC967" s="11"/>
    </row>
    <row r="968" spans="3:55" s="2" customFormat="1" x14ac:dyDescent="0.25">
      <c r="C968" s="11"/>
      <c r="D968" s="11"/>
      <c r="E968" s="11"/>
      <c r="F968" s="11"/>
      <c r="G968" s="11"/>
      <c r="H968" s="11"/>
      <c r="AW968" s="512"/>
      <c r="AX968" s="523"/>
      <c r="AY968" s="505"/>
      <c r="AZ968" s="525"/>
      <c r="BA968" s="507"/>
      <c r="BB968" s="11"/>
      <c r="BC968" s="11"/>
    </row>
    <row r="969" spans="3:55" s="2" customFormat="1" x14ac:dyDescent="0.25">
      <c r="C969" s="11"/>
      <c r="D969" s="11"/>
      <c r="E969" s="11"/>
      <c r="F969" s="11"/>
      <c r="G969" s="11"/>
      <c r="H969" s="11"/>
      <c r="AW969" s="512"/>
      <c r="AX969" s="523"/>
      <c r="AY969" s="505"/>
      <c r="AZ969" s="525"/>
      <c r="BA969" s="507"/>
      <c r="BB969" s="11"/>
      <c r="BC969" s="11"/>
    </row>
    <row r="970" spans="3:55" s="2" customFormat="1" x14ac:dyDescent="0.25">
      <c r="C970" s="11"/>
      <c r="D970" s="11"/>
      <c r="E970" s="11"/>
      <c r="F970" s="11"/>
      <c r="G970" s="11"/>
      <c r="H970" s="11"/>
      <c r="AW970" s="512"/>
      <c r="AX970" s="523"/>
      <c r="AY970" s="505"/>
      <c r="AZ970" s="525"/>
      <c r="BA970" s="507"/>
      <c r="BB970" s="11"/>
      <c r="BC970" s="11"/>
    </row>
    <row r="971" spans="3:55" s="2" customFormat="1" x14ac:dyDescent="0.25">
      <c r="C971" s="11"/>
      <c r="D971" s="11"/>
      <c r="E971" s="11"/>
      <c r="F971" s="11"/>
      <c r="G971" s="11"/>
      <c r="H971" s="11"/>
      <c r="AW971" s="512"/>
      <c r="AX971" s="523"/>
      <c r="AY971" s="505"/>
      <c r="AZ971" s="525"/>
      <c r="BA971" s="507"/>
      <c r="BB971" s="11"/>
      <c r="BC971" s="11"/>
    </row>
    <row r="972" spans="3:55" s="2" customFormat="1" x14ac:dyDescent="0.25">
      <c r="C972" s="11"/>
      <c r="D972" s="11"/>
      <c r="E972" s="11"/>
      <c r="F972" s="11"/>
      <c r="G972" s="11"/>
      <c r="H972" s="11"/>
      <c r="AW972" s="512"/>
      <c r="AX972" s="523"/>
      <c r="AY972" s="505"/>
      <c r="AZ972" s="525"/>
      <c r="BA972" s="507"/>
      <c r="BB972" s="11"/>
      <c r="BC972" s="11"/>
    </row>
    <row r="973" spans="3:55" s="2" customFormat="1" x14ac:dyDescent="0.25">
      <c r="C973" s="11"/>
      <c r="D973" s="11"/>
      <c r="E973" s="11"/>
      <c r="F973" s="11"/>
      <c r="G973" s="11"/>
      <c r="H973" s="11"/>
      <c r="AW973" s="512"/>
      <c r="AX973" s="523"/>
      <c r="AY973" s="505"/>
      <c r="AZ973" s="525"/>
      <c r="BA973" s="507"/>
      <c r="BB973" s="11"/>
      <c r="BC973" s="11"/>
    </row>
    <row r="974" spans="3:55" s="2" customFormat="1" x14ac:dyDescent="0.25">
      <c r="C974" s="11"/>
      <c r="D974" s="11"/>
      <c r="E974" s="11"/>
      <c r="F974" s="11"/>
      <c r="G974" s="11"/>
      <c r="H974" s="11"/>
      <c r="AW974" s="512"/>
      <c r="AX974" s="523"/>
      <c r="AY974" s="505"/>
      <c r="AZ974" s="525"/>
      <c r="BA974" s="507"/>
      <c r="BB974" s="11"/>
      <c r="BC974" s="11"/>
    </row>
    <row r="975" spans="3:55" s="2" customFormat="1" x14ac:dyDescent="0.25">
      <c r="C975" s="11"/>
      <c r="D975" s="11"/>
      <c r="E975" s="11"/>
      <c r="F975" s="11"/>
      <c r="G975" s="11"/>
      <c r="H975" s="11"/>
      <c r="AW975" s="512"/>
      <c r="AX975" s="523"/>
      <c r="AY975" s="505"/>
      <c r="AZ975" s="525"/>
      <c r="BA975" s="507"/>
      <c r="BB975" s="11"/>
      <c r="BC975" s="11"/>
    </row>
    <row r="976" spans="3:55" s="2" customFormat="1" x14ac:dyDescent="0.25">
      <c r="C976" s="11"/>
      <c r="D976" s="11"/>
      <c r="E976" s="11"/>
      <c r="F976" s="11"/>
      <c r="G976" s="11"/>
      <c r="H976" s="11"/>
      <c r="AW976" s="512"/>
      <c r="AX976" s="523"/>
      <c r="AY976" s="505"/>
      <c r="AZ976" s="525"/>
      <c r="BA976" s="507"/>
      <c r="BB976" s="11"/>
      <c r="BC976" s="11"/>
    </row>
    <row r="977" spans="3:55" s="2" customFormat="1" x14ac:dyDescent="0.25">
      <c r="C977" s="11"/>
      <c r="D977" s="11"/>
      <c r="E977" s="11"/>
      <c r="F977" s="11"/>
      <c r="G977" s="11"/>
      <c r="H977" s="11"/>
      <c r="AW977" s="512"/>
      <c r="AX977" s="523"/>
      <c r="AY977" s="505"/>
      <c r="AZ977" s="525"/>
      <c r="BA977" s="507"/>
      <c r="BB977" s="11"/>
      <c r="BC977" s="11"/>
    </row>
    <row r="978" spans="3:55" s="2" customFormat="1" x14ac:dyDescent="0.25">
      <c r="C978" s="11"/>
      <c r="D978" s="11"/>
      <c r="E978" s="11"/>
      <c r="F978" s="11"/>
      <c r="G978" s="11"/>
      <c r="H978" s="11"/>
      <c r="AW978" s="512"/>
      <c r="AX978" s="523"/>
      <c r="AY978" s="505"/>
      <c r="AZ978" s="525"/>
      <c r="BA978" s="507"/>
      <c r="BB978" s="11"/>
      <c r="BC978" s="11"/>
    </row>
    <row r="979" spans="3:55" s="2" customFormat="1" x14ac:dyDescent="0.25">
      <c r="C979" s="11"/>
      <c r="D979" s="11"/>
      <c r="E979" s="11"/>
      <c r="F979" s="11"/>
      <c r="G979" s="11"/>
      <c r="H979" s="11"/>
      <c r="AW979" s="512"/>
      <c r="AX979" s="523"/>
      <c r="AY979" s="505"/>
      <c r="AZ979" s="525"/>
      <c r="BA979" s="507"/>
      <c r="BB979" s="11"/>
      <c r="BC979" s="11"/>
    </row>
    <row r="980" spans="3:55" s="2" customFormat="1" x14ac:dyDescent="0.25">
      <c r="C980" s="11"/>
      <c r="D980" s="11"/>
      <c r="E980" s="11"/>
      <c r="F980" s="11"/>
      <c r="G980" s="11"/>
      <c r="H980" s="11"/>
      <c r="AW980" s="512"/>
      <c r="AX980" s="523"/>
      <c r="AY980" s="505"/>
      <c r="AZ980" s="525"/>
      <c r="BA980" s="507"/>
      <c r="BB980" s="11"/>
      <c r="BC980" s="11"/>
    </row>
    <row r="981" spans="3:55" s="2" customFormat="1" x14ac:dyDescent="0.25">
      <c r="C981" s="11"/>
      <c r="D981" s="11"/>
      <c r="E981" s="11"/>
      <c r="F981" s="11"/>
      <c r="G981" s="11"/>
      <c r="H981" s="11"/>
      <c r="AW981" s="512"/>
      <c r="AX981" s="523"/>
      <c r="AY981" s="505"/>
      <c r="AZ981" s="525"/>
      <c r="BA981" s="507"/>
      <c r="BB981" s="11"/>
      <c r="BC981" s="11"/>
    </row>
    <row r="982" spans="3:55" s="2" customFormat="1" x14ac:dyDescent="0.25">
      <c r="C982" s="11"/>
      <c r="D982" s="11"/>
      <c r="E982" s="11"/>
      <c r="F982" s="11"/>
      <c r="G982" s="11"/>
      <c r="H982" s="11"/>
      <c r="AW982" s="512"/>
      <c r="AX982" s="523"/>
      <c r="AY982" s="505"/>
      <c r="AZ982" s="525"/>
      <c r="BA982" s="507"/>
      <c r="BB982" s="11"/>
      <c r="BC982" s="11"/>
    </row>
    <row r="983" spans="3:55" s="2" customFormat="1" x14ac:dyDescent="0.25">
      <c r="C983" s="11"/>
      <c r="D983" s="11"/>
      <c r="E983" s="11"/>
      <c r="F983" s="11"/>
      <c r="G983" s="11"/>
      <c r="H983" s="11"/>
      <c r="AW983" s="512"/>
      <c r="AX983" s="523"/>
      <c r="AY983" s="505"/>
      <c r="AZ983" s="525"/>
      <c r="BA983" s="507"/>
      <c r="BB983" s="11"/>
      <c r="BC983" s="11"/>
    </row>
    <row r="984" spans="3:55" s="2" customFormat="1" x14ac:dyDescent="0.25">
      <c r="C984" s="11"/>
      <c r="D984" s="11"/>
      <c r="E984" s="11"/>
      <c r="F984" s="11"/>
      <c r="G984" s="11"/>
      <c r="H984" s="11"/>
      <c r="AW984" s="512"/>
      <c r="AX984" s="523"/>
      <c r="AY984" s="505"/>
      <c r="AZ984" s="525"/>
      <c r="BA984" s="507"/>
      <c r="BB984" s="11"/>
      <c r="BC984" s="11"/>
    </row>
    <row r="985" spans="3:55" s="2" customFormat="1" x14ac:dyDescent="0.25">
      <c r="C985" s="11"/>
      <c r="D985" s="11"/>
      <c r="E985" s="11"/>
      <c r="F985" s="11"/>
      <c r="G985" s="11"/>
      <c r="H985" s="11"/>
      <c r="AW985" s="512"/>
      <c r="AX985" s="523"/>
      <c r="AY985" s="505"/>
      <c r="AZ985" s="525"/>
      <c r="BA985" s="507"/>
      <c r="BB985" s="11"/>
      <c r="BC985" s="11"/>
    </row>
    <row r="986" spans="3:55" s="2" customFormat="1" x14ac:dyDescent="0.25">
      <c r="C986" s="11"/>
      <c r="D986" s="11"/>
      <c r="E986" s="11"/>
      <c r="F986" s="11"/>
      <c r="G986" s="11"/>
      <c r="H986" s="11"/>
      <c r="AW986" s="512"/>
      <c r="AX986" s="523"/>
      <c r="AY986" s="505"/>
      <c r="AZ986" s="525"/>
      <c r="BA986" s="507"/>
      <c r="BB986" s="11"/>
      <c r="BC986" s="11"/>
    </row>
    <row r="987" spans="3:55" s="2" customFormat="1" x14ac:dyDescent="0.25">
      <c r="C987" s="11"/>
      <c r="D987" s="11"/>
      <c r="E987" s="11"/>
      <c r="F987" s="11"/>
      <c r="G987" s="11"/>
      <c r="H987" s="11"/>
      <c r="AW987" s="512"/>
      <c r="AX987" s="523"/>
      <c r="AY987" s="505"/>
      <c r="AZ987" s="525"/>
      <c r="BA987" s="507"/>
      <c r="BB987" s="11"/>
      <c r="BC987" s="11"/>
    </row>
    <row r="988" spans="3:55" s="2" customFormat="1" x14ac:dyDescent="0.25">
      <c r="C988" s="11"/>
      <c r="D988" s="11"/>
      <c r="E988" s="11"/>
      <c r="F988" s="11"/>
      <c r="G988" s="11"/>
      <c r="H988" s="11"/>
      <c r="AW988" s="512"/>
      <c r="AX988" s="523"/>
      <c r="AY988" s="505"/>
      <c r="AZ988" s="525"/>
      <c r="BA988" s="507"/>
      <c r="BB988" s="11"/>
      <c r="BC988" s="11"/>
    </row>
    <row r="989" spans="3:55" s="2" customFormat="1" x14ac:dyDescent="0.25">
      <c r="C989" s="11"/>
      <c r="D989" s="11"/>
      <c r="E989" s="11"/>
      <c r="F989" s="11"/>
      <c r="G989" s="11"/>
      <c r="H989" s="11"/>
      <c r="AW989" s="512"/>
      <c r="AX989" s="523"/>
      <c r="AY989" s="505"/>
      <c r="AZ989" s="525"/>
      <c r="BA989" s="507"/>
      <c r="BB989" s="11"/>
      <c r="BC989" s="11"/>
    </row>
    <row r="990" spans="3:55" s="2" customFormat="1" x14ac:dyDescent="0.25">
      <c r="C990" s="11"/>
      <c r="D990" s="11"/>
      <c r="E990" s="11"/>
      <c r="F990" s="11"/>
      <c r="G990" s="11"/>
      <c r="H990" s="11"/>
      <c r="AW990" s="512"/>
      <c r="AX990" s="523"/>
      <c r="AY990" s="505"/>
      <c r="AZ990" s="525"/>
      <c r="BA990" s="507"/>
      <c r="BB990" s="11"/>
      <c r="BC990" s="11"/>
    </row>
    <row r="991" spans="3:55" s="2" customFormat="1" x14ac:dyDescent="0.25">
      <c r="C991" s="11"/>
      <c r="D991" s="11"/>
      <c r="E991" s="11"/>
      <c r="F991" s="11"/>
      <c r="G991" s="11"/>
      <c r="H991" s="11"/>
      <c r="AW991" s="512"/>
      <c r="AX991" s="523"/>
      <c r="AY991" s="505"/>
      <c r="AZ991" s="525"/>
      <c r="BA991" s="507"/>
      <c r="BB991" s="11"/>
      <c r="BC991" s="11"/>
    </row>
    <row r="992" spans="3:55" s="2" customFormat="1" x14ac:dyDescent="0.25">
      <c r="C992" s="11"/>
      <c r="D992" s="11"/>
      <c r="E992" s="11"/>
      <c r="F992" s="11"/>
      <c r="G992" s="11"/>
      <c r="H992" s="11"/>
      <c r="AW992" s="512"/>
      <c r="AX992" s="523"/>
      <c r="AY992" s="505"/>
      <c r="AZ992" s="525"/>
      <c r="BA992" s="507"/>
      <c r="BB992" s="11"/>
      <c r="BC992" s="11"/>
    </row>
    <row r="993" spans="3:55" s="2" customFormat="1" x14ac:dyDescent="0.25">
      <c r="C993" s="11"/>
      <c r="D993" s="11"/>
      <c r="E993" s="11"/>
      <c r="F993" s="11"/>
      <c r="G993" s="11"/>
      <c r="H993" s="11"/>
      <c r="AW993" s="512"/>
      <c r="AX993" s="523"/>
      <c r="AY993" s="505"/>
      <c r="AZ993" s="525"/>
      <c r="BA993" s="507"/>
      <c r="BB993" s="11"/>
      <c r="BC993" s="11"/>
    </row>
    <row r="994" spans="3:55" s="2" customFormat="1" x14ac:dyDescent="0.25">
      <c r="C994" s="11"/>
      <c r="D994" s="11"/>
      <c r="E994" s="11"/>
      <c r="F994" s="11"/>
      <c r="G994" s="11"/>
      <c r="H994" s="11"/>
      <c r="AW994" s="512"/>
      <c r="AX994" s="523"/>
      <c r="AY994" s="505"/>
      <c r="AZ994" s="525"/>
      <c r="BA994" s="507"/>
      <c r="BB994" s="11"/>
      <c r="BC994" s="11"/>
    </row>
    <row r="995" spans="3:55" s="2" customFormat="1" x14ac:dyDescent="0.25">
      <c r="C995" s="11"/>
      <c r="D995" s="11"/>
      <c r="E995" s="11"/>
      <c r="F995" s="11"/>
      <c r="G995" s="11"/>
      <c r="H995" s="11"/>
      <c r="AW995" s="512"/>
      <c r="AX995" s="523"/>
      <c r="AY995" s="505"/>
      <c r="AZ995" s="525"/>
      <c r="BA995" s="507"/>
      <c r="BB995" s="11"/>
      <c r="BC995" s="11"/>
    </row>
    <row r="996" spans="3:55" s="2" customFormat="1" x14ac:dyDescent="0.25">
      <c r="C996" s="11"/>
      <c r="D996" s="11"/>
      <c r="E996" s="11"/>
      <c r="F996" s="11"/>
      <c r="G996" s="11"/>
      <c r="H996" s="11"/>
      <c r="AW996" s="512"/>
      <c r="AX996" s="523"/>
      <c r="AY996" s="505"/>
      <c r="AZ996" s="525"/>
      <c r="BA996" s="507"/>
      <c r="BB996" s="11"/>
      <c r="BC996" s="11"/>
    </row>
    <row r="997" spans="3:55" s="2" customFormat="1" x14ac:dyDescent="0.25">
      <c r="C997" s="11"/>
      <c r="D997" s="11"/>
      <c r="E997" s="11"/>
      <c r="F997" s="11"/>
      <c r="G997" s="11"/>
      <c r="H997" s="11"/>
      <c r="AW997" s="512"/>
      <c r="AX997" s="523"/>
      <c r="AY997" s="505"/>
      <c r="AZ997" s="525"/>
      <c r="BA997" s="507"/>
      <c r="BB997" s="11"/>
      <c r="BC997" s="11"/>
    </row>
    <row r="998" spans="3:55" s="2" customFormat="1" x14ac:dyDescent="0.25">
      <c r="C998" s="11"/>
      <c r="D998" s="11"/>
      <c r="E998" s="11"/>
      <c r="F998" s="11"/>
      <c r="G998" s="11"/>
      <c r="H998" s="11"/>
      <c r="AW998" s="512"/>
      <c r="AX998" s="523"/>
      <c r="AY998" s="505"/>
      <c r="AZ998" s="525"/>
      <c r="BA998" s="507"/>
      <c r="BB998" s="11"/>
      <c r="BC998" s="11"/>
    </row>
    <row r="999" spans="3:55" s="2" customFormat="1" x14ac:dyDescent="0.25">
      <c r="C999" s="11"/>
      <c r="D999" s="11"/>
      <c r="E999" s="11"/>
      <c r="F999" s="11"/>
      <c r="G999" s="11"/>
      <c r="H999" s="11"/>
      <c r="AW999" s="512"/>
      <c r="AX999" s="523"/>
      <c r="AY999" s="505"/>
      <c r="AZ999" s="525"/>
      <c r="BA999" s="507"/>
      <c r="BB999" s="11"/>
      <c r="BC999" s="11"/>
    </row>
    <row r="1000" spans="3:55" s="2" customFormat="1" x14ac:dyDescent="0.25">
      <c r="C1000" s="11"/>
      <c r="D1000" s="11"/>
      <c r="E1000" s="11"/>
      <c r="F1000" s="11"/>
      <c r="G1000" s="11"/>
      <c r="H1000" s="11"/>
      <c r="AW1000" s="512"/>
      <c r="AX1000" s="523"/>
      <c r="AY1000" s="505"/>
      <c r="AZ1000" s="525"/>
      <c r="BA1000" s="507"/>
      <c r="BB1000" s="11"/>
      <c r="BC1000" s="11"/>
    </row>
    <row r="1001" spans="3:55" s="2" customFormat="1" x14ac:dyDescent="0.25">
      <c r="C1001" s="11"/>
      <c r="D1001" s="11"/>
      <c r="E1001" s="11"/>
      <c r="F1001" s="11"/>
      <c r="G1001" s="11"/>
      <c r="H1001" s="11"/>
      <c r="AW1001" s="512"/>
      <c r="AX1001" s="523"/>
      <c r="AY1001" s="505"/>
      <c r="AZ1001" s="525"/>
      <c r="BA1001" s="507"/>
      <c r="BB1001" s="11"/>
      <c r="BC1001" s="11"/>
    </row>
    <row r="1002" spans="3:55" s="2" customFormat="1" x14ac:dyDescent="0.25">
      <c r="C1002" s="11"/>
      <c r="D1002" s="11"/>
      <c r="E1002" s="11"/>
      <c r="F1002" s="11"/>
      <c r="G1002" s="11"/>
      <c r="H1002" s="11"/>
      <c r="AW1002" s="512"/>
      <c r="AX1002" s="523"/>
      <c r="AY1002" s="505"/>
      <c r="AZ1002" s="525"/>
      <c r="BA1002" s="507"/>
      <c r="BB1002" s="11"/>
      <c r="BC1002" s="11"/>
    </row>
    <row r="1003" spans="3:55" s="2" customFormat="1" x14ac:dyDescent="0.25">
      <c r="C1003" s="11"/>
      <c r="D1003" s="11"/>
      <c r="E1003" s="11"/>
      <c r="F1003" s="11"/>
      <c r="G1003" s="11"/>
      <c r="H1003" s="11"/>
      <c r="AW1003" s="512"/>
      <c r="AX1003" s="523"/>
      <c r="AY1003" s="505"/>
      <c r="AZ1003" s="525"/>
      <c r="BA1003" s="507"/>
      <c r="BB1003" s="11"/>
      <c r="BC1003" s="11"/>
    </row>
    <row r="1004" spans="3:55" s="2" customFormat="1" x14ac:dyDescent="0.25">
      <c r="C1004" s="11"/>
      <c r="D1004" s="11"/>
      <c r="E1004" s="11"/>
      <c r="F1004" s="11"/>
      <c r="G1004" s="11"/>
      <c r="H1004" s="11"/>
      <c r="AW1004" s="512"/>
      <c r="AX1004" s="523"/>
      <c r="AY1004" s="505"/>
      <c r="AZ1004" s="525"/>
      <c r="BA1004" s="507"/>
      <c r="BB1004" s="11"/>
      <c r="BC1004" s="11"/>
    </row>
    <row r="1005" spans="3:55" s="2" customFormat="1" x14ac:dyDescent="0.25">
      <c r="C1005" s="11"/>
      <c r="D1005" s="11"/>
      <c r="E1005" s="11"/>
      <c r="F1005" s="11"/>
      <c r="G1005" s="11"/>
      <c r="H1005" s="11"/>
      <c r="AW1005" s="512"/>
      <c r="AX1005" s="523"/>
      <c r="AY1005" s="505"/>
      <c r="AZ1005" s="525"/>
      <c r="BA1005" s="507"/>
      <c r="BB1005" s="11"/>
      <c r="BC1005" s="11"/>
    </row>
    <row r="1006" spans="3:55" s="2" customFormat="1" x14ac:dyDescent="0.25">
      <c r="C1006" s="11"/>
      <c r="D1006" s="11"/>
      <c r="E1006" s="11"/>
      <c r="F1006" s="11"/>
      <c r="G1006" s="11"/>
      <c r="H1006" s="11"/>
      <c r="AW1006" s="512"/>
      <c r="AX1006" s="523"/>
      <c r="AY1006" s="505"/>
      <c r="AZ1006" s="525"/>
      <c r="BA1006" s="507"/>
      <c r="BB1006" s="11"/>
      <c r="BC1006" s="11"/>
    </row>
    <row r="1007" spans="3:55" s="2" customFormat="1" x14ac:dyDescent="0.25">
      <c r="C1007" s="11"/>
      <c r="D1007" s="11"/>
      <c r="E1007" s="11"/>
      <c r="F1007" s="11"/>
      <c r="G1007" s="11"/>
      <c r="H1007" s="11"/>
      <c r="AW1007" s="512"/>
      <c r="AX1007" s="523"/>
      <c r="AY1007" s="505"/>
      <c r="AZ1007" s="525"/>
      <c r="BA1007" s="507"/>
      <c r="BB1007" s="11"/>
      <c r="BC1007" s="11"/>
    </row>
    <row r="1008" spans="3:55" s="2" customFormat="1" x14ac:dyDescent="0.25">
      <c r="C1008" s="11"/>
      <c r="D1008" s="11"/>
      <c r="E1008" s="11"/>
      <c r="F1008" s="11"/>
      <c r="G1008" s="11"/>
      <c r="H1008" s="11"/>
      <c r="AW1008" s="512"/>
      <c r="AX1008" s="523"/>
      <c r="AY1008" s="505"/>
      <c r="AZ1008" s="525"/>
      <c r="BA1008" s="507"/>
      <c r="BB1008" s="11"/>
      <c r="BC1008" s="11"/>
    </row>
    <row r="1009" spans="3:55" s="2" customFormat="1" x14ac:dyDescent="0.25">
      <c r="C1009" s="11"/>
      <c r="D1009" s="11"/>
      <c r="E1009" s="11"/>
      <c r="F1009" s="11"/>
      <c r="G1009" s="11"/>
      <c r="H1009" s="11"/>
      <c r="AW1009" s="512"/>
      <c r="AX1009" s="523"/>
      <c r="AY1009" s="505"/>
      <c r="AZ1009" s="525"/>
      <c r="BA1009" s="507"/>
      <c r="BB1009" s="11"/>
      <c r="BC1009" s="11"/>
    </row>
    <row r="1010" spans="3:55" s="2" customFormat="1" x14ac:dyDescent="0.25">
      <c r="C1010" s="11"/>
      <c r="D1010" s="11"/>
      <c r="E1010" s="11"/>
      <c r="F1010" s="11"/>
      <c r="G1010" s="11"/>
      <c r="H1010" s="11"/>
      <c r="AW1010" s="512"/>
      <c r="AX1010" s="523"/>
      <c r="AY1010" s="505"/>
      <c r="AZ1010" s="525"/>
      <c r="BA1010" s="507"/>
      <c r="BB1010" s="11"/>
      <c r="BC1010" s="11"/>
    </row>
    <row r="1011" spans="3:55" s="2" customFormat="1" x14ac:dyDescent="0.25">
      <c r="C1011" s="11"/>
      <c r="D1011" s="11"/>
      <c r="E1011" s="11"/>
      <c r="F1011" s="11"/>
      <c r="G1011" s="11"/>
      <c r="H1011" s="11"/>
      <c r="AW1011" s="512"/>
      <c r="AX1011" s="523"/>
      <c r="AY1011" s="505"/>
      <c r="AZ1011" s="525"/>
      <c r="BA1011" s="507"/>
      <c r="BB1011" s="11"/>
      <c r="BC1011" s="11"/>
    </row>
    <row r="1012" spans="3:55" s="2" customFormat="1" x14ac:dyDescent="0.25">
      <c r="C1012" s="11"/>
      <c r="D1012" s="11"/>
      <c r="E1012" s="11"/>
      <c r="F1012" s="11"/>
      <c r="G1012" s="11"/>
      <c r="H1012" s="11"/>
      <c r="AW1012" s="512"/>
      <c r="AX1012" s="523"/>
      <c r="AY1012" s="505"/>
      <c r="AZ1012" s="525"/>
      <c r="BA1012" s="507"/>
      <c r="BB1012" s="11"/>
      <c r="BC1012" s="11"/>
    </row>
    <row r="1013" spans="3:55" s="2" customFormat="1" x14ac:dyDescent="0.25">
      <c r="C1013" s="11"/>
      <c r="D1013" s="11"/>
      <c r="E1013" s="11"/>
      <c r="F1013" s="11"/>
      <c r="G1013" s="11"/>
      <c r="H1013" s="11"/>
      <c r="AW1013" s="512"/>
      <c r="AX1013" s="523"/>
      <c r="AY1013" s="505"/>
      <c r="AZ1013" s="525"/>
      <c r="BA1013" s="507"/>
      <c r="BB1013" s="11"/>
      <c r="BC1013" s="11"/>
    </row>
    <row r="1014" spans="3:55" s="2" customFormat="1" x14ac:dyDescent="0.25">
      <c r="C1014" s="11"/>
      <c r="D1014" s="11"/>
      <c r="E1014" s="11"/>
      <c r="F1014" s="11"/>
      <c r="G1014" s="11"/>
      <c r="H1014" s="11"/>
      <c r="AW1014" s="512"/>
      <c r="AX1014" s="523"/>
      <c r="AY1014" s="505"/>
      <c r="AZ1014" s="525"/>
      <c r="BA1014" s="507"/>
      <c r="BB1014" s="11"/>
      <c r="BC1014" s="11"/>
    </row>
    <row r="1015" spans="3:55" s="2" customFormat="1" x14ac:dyDescent="0.25">
      <c r="C1015" s="11"/>
      <c r="D1015" s="11"/>
      <c r="E1015" s="11"/>
      <c r="F1015" s="11"/>
      <c r="G1015" s="11"/>
      <c r="H1015" s="11"/>
      <c r="AW1015" s="512"/>
      <c r="AX1015" s="523"/>
      <c r="AY1015" s="505"/>
      <c r="AZ1015" s="525"/>
      <c r="BA1015" s="507"/>
      <c r="BB1015" s="11"/>
      <c r="BC1015" s="11"/>
    </row>
    <row r="1016" spans="3:55" s="2" customFormat="1" x14ac:dyDescent="0.25">
      <c r="C1016" s="11"/>
      <c r="D1016" s="11"/>
      <c r="E1016" s="11"/>
      <c r="F1016" s="11"/>
      <c r="G1016" s="11"/>
      <c r="H1016" s="11"/>
      <c r="AW1016" s="512"/>
      <c r="AX1016" s="523"/>
      <c r="AY1016" s="505"/>
      <c r="AZ1016" s="525"/>
      <c r="BA1016" s="507"/>
      <c r="BB1016" s="11"/>
      <c r="BC1016" s="11"/>
    </row>
    <row r="1017" spans="3:55" s="2" customFormat="1" x14ac:dyDescent="0.25">
      <c r="C1017" s="11"/>
      <c r="D1017" s="11"/>
      <c r="E1017" s="11"/>
      <c r="F1017" s="11"/>
      <c r="G1017" s="11"/>
      <c r="H1017" s="11"/>
      <c r="AW1017" s="512"/>
      <c r="AX1017" s="523"/>
      <c r="AY1017" s="505"/>
      <c r="AZ1017" s="525"/>
      <c r="BA1017" s="507"/>
      <c r="BB1017" s="11"/>
      <c r="BC1017" s="11"/>
    </row>
    <row r="1018" spans="3:55" s="2" customFormat="1" x14ac:dyDescent="0.25">
      <c r="C1018" s="11"/>
      <c r="D1018" s="11"/>
      <c r="E1018" s="11"/>
      <c r="F1018" s="11"/>
      <c r="G1018" s="11"/>
      <c r="H1018" s="11"/>
      <c r="AW1018" s="512"/>
      <c r="AX1018" s="523"/>
      <c r="AY1018" s="505"/>
      <c r="AZ1018" s="525"/>
      <c r="BA1018" s="507"/>
      <c r="BB1018" s="11"/>
      <c r="BC1018" s="11"/>
    </row>
    <row r="1019" spans="3:55" s="2" customFormat="1" x14ac:dyDescent="0.25">
      <c r="C1019" s="11"/>
      <c r="D1019" s="11"/>
      <c r="E1019" s="11"/>
      <c r="F1019" s="11"/>
      <c r="G1019" s="11"/>
      <c r="H1019" s="11"/>
      <c r="AW1019" s="512"/>
      <c r="AX1019" s="523"/>
      <c r="AY1019" s="505"/>
      <c r="AZ1019" s="525"/>
      <c r="BA1019" s="507"/>
      <c r="BB1019" s="11"/>
      <c r="BC1019" s="11"/>
    </row>
    <row r="1020" spans="3:55" s="2" customFormat="1" x14ac:dyDescent="0.25">
      <c r="C1020" s="11"/>
      <c r="D1020" s="11"/>
      <c r="E1020" s="11"/>
      <c r="F1020" s="11"/>
      <c r="G1020" s="11"/>
      <c r="H1020" s="11"/>
      <c r="AW1020" s="512"/>
      <c r="AX1020" s="523"/>
      <c r="AY1020" s="505"/>
      <c r="AZ1020" s="525"/>
      <c r="BA1020" s="507"/>
      <c r="BB1020" s="11"/>
      <c r="BC1020" s="11"/>
    </row>
    <row r="1021" spans="3:55" s="2" customFormat="1" x14ac:dyDescent="0.25">
      <c r="C1021" s="11"/>
      <c r="D1021" s="11"/>
      <c r="E1021" s="11"/>
      <c r="F1021" s="11"/>
      <c r="G1021" s="11"/>
      <c r="H1021" s="11"/>
      <c r="AW1021" s="512"/>
      <c r="AX1021" s="523"/>
      <c r="AY1021" s="505"/>
      <c r="AZ1021" s="525"/>
      <c r="BA1021" s="507"/>
      <c r="BB1021" s="11"/>
      <c r="BC1021" s="11"/>
    </row>
    <row r="1022" spans="3:55" s="2" customFormat="1" x14ac:dyDescent="0.25">
      <c r="C1022" s="11"/>
      <c r="D1022" s="11"/>
      <c r="E1022" s="11"/>
      <c r="F1022" s="11"/>
      <c r="G1022" s="11"/>
      <c r="H1022" s="11"/>
      <c r="AW1022" s="512"/>
      <c r="AX1022" s="523"/>
      <c r="AY1022" s="505"/>
      <c r="AZ1022" s="525"/>
      <c r="BA1022" s="507"/>
      <c r="BB1022" s="11"/>
      <c r="BC1022" s="11"/>
    </row>
    <row r="1023" spans="3:55" s="2" customFormat="1" x14ac:dyDescent="0.25">
      <c r="C1023" s="11"/>
      <c r="D1023" s="11"/>
      <c r="E1023" s="11"/>
      <c r="F1023" s="11"/>
      <c r="G1023" s="11"/>
      <c r="H1023" s="11"/>
      <c r="AW1023" s="512"/>
      <c r="AX1023" s="523"/>
      <c r="AY1023" s="505"/>
      <c r="AZ1023" s="525"/>
      <c r="BA1023" s="507"/>
      <c r="BB1023" s="11"/>
      <c r="BC1023" s="11"/>
    </row>
    <row r="1024" spans="3:55" s="2" customFormat="1" x14ac:dyDescent="0.25">
      <c r="C1024" s="11"/>
      <c r="D1024" s="11"/>
      <c r="E1024" s="11"/>
      <c r="F1024" s="11"/>
      <c r="G1024" s="11"/>
      <c r="H1024" s="11"/>
      <c r="AW1024" s="512"/>
      <c r="AX1024" s="523"/>
      <c r="AY1024" s="505"/>
      <c r="AZ1024" s="525"/>
      <c r="BA1024" s="507"/>
      <c r="BB1024" s="11"/>
      <c r="BC1024" s="11"/>
    </row>
    <row r="1025" spans="3:55" s="2" customFormat="1" x14ac:dyDescent="0.25">
      <c r="C1025" s="11"/>
      <c r="D1025" s="11"/>
      <c r="E1025" s="11"/>
      <c r="F1025" s="11"/>
      <c r="G1025" s="11"/>
      <c r="H1025" s="11"/>
      <c r="AW1025" s="512"/>
      <c r="AX1025" s="523"/>
      <c r="AY1025" s="505"/>
      <c r="AZ1025" s="525"/>
      <c r="BA1025" s="507"/>
      <c r="BB1025" s="11"/>
      <c r="BC1025" s="11"/>
    </row>
    <row r="1026" spans="3:55" s="2" customFormat="1" x14ac:dyDescent="0.25">
      <c r="C1026" s="11"/>
      <c r="D1026" s="11"/>
      <c r="E1026" s="11"/>
      <c r="F1026" s="11"/>
      <c r="G1026" s="11"/>
      <c r="H1026" s="11"/>
      <c r="AW1026" s="512"/>
      <c r="AX1026" s="523"/>
      <c r="AY1026" s="505"/>
      <c r="AZ1026" s="525"/>
      <c r="BA1026" s="507"/>
      <c r="BB1026" s="11"/>
      <c r="BC1026" s="11"/>
    </row>
    <row r="1027" spans="3:55" s="2" customFormat="1" x14ac:dyDescent="0.25">
      <c r="C1027" s="11"/>
      <c r="D1027" s="11"/>
      <c r="E1027" s="11"/>
      <c r="F1027" s="11"/>
      <c r="G1027" s="11"/>
      <c r="H1027" s="11"/>
      <c r="AW1027" s="512"/>
      <c r="AX1027" s="523"/>
      <c r="AY1027" s="505"/>
      <c r="AZ1027" s="525"/>
      <c r="BA1027" s="507"/>
      <c r="BB1027" s="11"/>
      <c r="BC1027" s="11"/>
    </row>
    <row r="1028" spans="3:55" s="2" customFormat="1" x14ac:dyDescent="0.25">
      <c r="C1028" s="11"/>
      <c r="D1028" s="11"/>
      <c r="E1028" s="11"/>
      <c r="F1028" s="11"/>
      <c r="G1028" s="11"/>
      <c r="H1028" s="11"/>
      <c r="AW1028" s="512"/>
      <c r="AX1028" s="523"/>
      <c r="AY1028" s="505"/>
      <c r="AZ1028" s="525"/>
      <c r="BA1028" s="507"/>
      <c r="BB1028" s="11"/>
      <c r="BC1028" s="11"/>
    </row>
    <row r="1029" spans="3:55" s="2" customFormat="1" x14ac:dyDescent="0.25">
      <c r="C1029" s="11"/>
      <c r="D1029" s="11"/>
      <c r="E1029" s="11"/>
      <c r="F1029" s="11"/>
      <c r="G1029" s="11"/>
      <c r="H1029" s="11"/>
      <c r="AW1029" s="512"/>
      <c r="AX1029" s="523"/>
      <c r="AY1029" s="505"/>
      <c r="AZ1029" s="525"/>
      <c r="BA1029" s="507"/>
      <c r="BB1029" s="11"/>
      <c r="BC1029" s="11"/>
    </row>
    <row r="1030" spans="3:55" s="2" customFormat="1" x14ac:dyDescent="0.25">
      <c r="C1030" s="11"/>
      <c r="D1030" s="11"/>
      <c r="E1030" s="11"/>
      <c r="F1030" s="11"/>
      <c r="G1030" s="11"/>
      <c r="H1030" s="11"/>
      <c r="AW1030" s="512"/>
      <c r="AX1030" s="523"/>
      <c r="AY1030" s="505"/>
      <c r="AZ1030" s="525"/>
      <c r="BA1030" s="507"/>
      <c r="BB1030" s="11"/>
      <c r="BC1030" s="11"/>
    </row>
    <row r="1031" spans="3:55" s="2" customFormat="1" x14ac:dyDescent="0.25">
      <c r="C1031" s="11"/>
      <c r="D1031" s="11"/>
      <c r="E1031" s="11"/>
      <c r="F1031" s="11"/>
      <c r="G1031" s="11"/>
      <c r="H1031" s="11"/>
      <c r="AW1031" s="512"/>
      <c r="AX1031" s="523"/>
      <c r="AY1031" s="505"/>
      <c r="AZ1031" s="525"/>
      <c r="BA1031" s="507"/>
      <c r="BB1031" s="11"/>
      <c r="BC1031" s="11"/>
    </row>
    <row r="1032" spans="3:55" s="2" customFormat="1" x14ac:dyDescent="0.25">
      <c r="C1032" s="11"/>
      <c r="D1032" s="11"/>
      <c r="E1032" s="11"/>
      <c r="F1032" s="11"/>
      <c r="G1032" s="11"/>
      <c r="H1032" s="11"/>
      <c r="AW1032" s="512"/>
      <c r="AX1032" s="523"/>
      <c r="AY1032" s="505"/>
      <c r="AZ1032" s="525"/>
      <c r="BA1032" s="507"/>
      <c r="BB1032" s="11"/>
      <c r="BC1032" s="11"/>
    </row>
    <row r="1033" spans="3:55" s="2" customFormat="1" x14ac:dyDescent="0.25">
      <c r="C1033" s="11"/>
      <c r="D1033" s="11"/>
      <c r="E1033" s="11"/>
      <c r="F1033" s="11"/>
      <c r="G1033" s="11"/>
      <c r="H1033" s="11"/>
      <c r="AW1033" s="512"/>
      <c r="AX1033" s="523"/>
      <c r="AY1033" s="505"/>
      <c r="AZ1033" s="525"/>
      <c r="BA1033" s="507"/>
      <c r="BB1033" s="11"/>
      <c r="BC1033" s="11"/>
    </row>
    <row r="1034" spans="3:55" s="2" customFormat="1" x14ac:dyDescent="0.25">
      <c r="C1034" s="11"/>
      <c r="D1034" s="11"/>
      <c r="E1034" s="11"/>
      <c r="F1034" s="11"/>
      <c r="G1034" s="11"/>
      <c r="H1034" s="11"/>
      <c r="AW1034" s="512"/>
      <c r="AX1034" s="523"/>
      <c r="AY1034" s="505"/>
      <c r="AZ1034" s="525"/>
      <c r="BA1034" s="507"/>
      <c r="BB1034" s="11"/>
      <c r="BC1034" s="11"/>
    </row>
    <row r="1035" spans="3:55" s="2" customFormat="1" x14ac:dyDescent="0.25">
      <c r="C1035" s="11"/>
      <c r="D1035" s="11"/>
      <c r="E1035" s="11"/>
      <c r="F1035" s="11"/>
      <c r="G1035" s="11"/>
      <c r="H1035" s="11"/>
      <c r="AW1035" s="512"/>
      <c r="AX1035" s="523"/>
      <c r="AY1035" s="505"/>
      <c r="AZ1035" s="525"/>
      <c r="BA1035" s="507"/>
      <c r="BB1035" s="11"/>
      <c r="BC1035" s="11"/>
    </row>
    <row r="1036" spans="3:55" s="2" customFormat="1" x14ac:dyDescent="0.25">
      <c r="C1036" s="11"/>
      <c r="D1036" s="11"/>
      <c r="E1036" s="11"/>
      <c r="F1036" s="11"/>
      <c r="G1036" s="11"/>
      <c r="H1036" s="11"/>
      <c r="AW1036" s="512"/>
      <c r="AX1036" s="523"/>
      <c r="AY1036" s="505"/>
      <c r="AZ1036" s="525"/>
      <c r="BA1036" s="507"/>
      <c r="BB1036" s="11"/>
      <c r="BC1036" s="11"/>
    </row>
    <row r="1037" spans="3:55" s="2" customFormat="1" x14ac:dyDescent="0.25">
      <c r="C1037" s="11"/>
      <c r="D1037" s="11"/>
      <c r="E1037" s="11"/>
      <c r="F1037" s="11"/>
      <c r="G1037" s="11"/>
      <c r="H1037" s="11"/>
      <c r="AW1037" s="512"/>
      <c r="AX1037" s="523"/>
      <c r="AY1037" s="505"/>
      <c r="AZ1037" s="525"/>
      <c r="BA1037" s="507"/>
      <c r="BB1037" s="11"/>
      <c r="BC1037" s="11"/>
    </row>
    <row r="1038" spans="3:55" s="2" customFormat="1" x14ac:dyDescent="0.25">
      <c r="C1038" s="11"/>
      <c r="D1038" s="11"/>
      <c r="E1038" s="11"/>
      <c r="F1038" s="11"/>
      <c r="G1038" s="11"/>
      <c r="H1038" s="11"/>
      <c r="AW1038" s="512"/>
      <c r="AX1038" s="523"/>
      <c r="AY1038" s="505"/>
      <c r="AZ1038" s="525"/>
      <c r="BA1038" s="507"/>
      <c r="BB1038" s="11"/>
      <c r="BC1038" s="11"/>
    </row>
    <row r="1039" spans="3:55" s="2" customFormat="1" x14ac:dyDescent="0.25">
      <c r="C1039" s="11"/>
      <c r="D1039" s="11"/>
      <c r="E1039" s="11"/>
      <c r="F1039" s="11"/>
      <c r="G1039" s="11"/>
      <c r="H1039" s="11"/>
      <c r="AW1039" s="512"/>
      <c r="AX1039" s="523"/>
      <c r="AY1039" s="505"/>
      <c r="AZ1039" s="525"/>
      <c r="BA1039" s="507"/>
      <c r="BB1039" s="11"/>
      <c r="BC1039" s="11"/>
    </row>
    <row r="1040" spans="3:55" s="2" customFormat="1" x14ac:dyDescent="0.25">
      <c r="C1040" s="11"/>
      <c r="D1040" s="11"/>
      <c r="E1040" s="11"/>
      <c r="F1040" s="11"/>
      <c r="G1040" s="11"/>
      <c r="H1040" s="11"/>
      <c r="AW1040" s="512"/>
      <c r="AX1040" s="523"/>
      <c r="AY1040" s="505"/>
      <c r="AZ1040" s="525"/>
      <c r="BA1040" s="507"/>
      <c r="BB1040" s="11"/>
      <c r="BC1040" s="11"/>
    </row>
    <row r="1041" spans="3:55" s="2" customFormat="1" x14ac:dyDescent="0.25">
      <c r="C1041" s="11"/>
      <c r="D1041" s="11"/>
      <c r="E1041" s="11"/>
      <c r="F1041" s="11"/>
      <c r="G1041" s="11"/>
      <c r="H1041" s="11"/>
      <c r="AW1041" s="512"/>
      <c r="AX1041" s="523"/>
      <c r="AY1041" s="505"/>
      <c r="AZ1041" s="525"/>
      <c r="BA1041" s="507"/>
      <c r="BB1041" s="11"/>
      <c r="BC1041" s="11"/>
    </row>
    <row r="1042" spans="3:55" s="2" customFormat="1" x14ac:dyDescent="0.25">
      <c r="C1042" s="11"/>
      <c r="D1042" s="11"/>
      <c r="E1042" s="11"/>
      <c r="F1042" s="11"/>
      <c r="G1042" s="11"/>
      <c r="H1042" s="11"/>
      <c r="AW1042" s="512"/>
      <c r="AX1042" s="523"/>
      <c r="AY1042" s="505"/>
      <c r="AZ1042" s="525"/>
      <c r="BA1042" s="507"/>
      <c r="BB1042" s="11"/>
      <c r="BC1042" s="11"/>
    </row>
    <row r="1043" spans="3:55" s="2" customFormat="1" x14ac:dyDescent="0.25">
      <c r="C1043" s="11"/>
      <c r="D1043" s="11"/>
      <c r="E1043" s="11"/>
      <c r="F1043" s="11"/>
      <c r="G1043" s="11"/>
      <c r="H1043" s="11"/>
      <c r="AW1043" s="512"/>
      <c r="AX1043" s="523"/>
      <c r="AY1043" s="505"/>
      <c r="AZ1043" s="525"/>
      <c r="BA1043" s="507"/>
      <c r="BB1043" s="11"/>
      <c r="BC1043" s="11"/>
    </row>
    <row r="1044" spans="3:55" s="2" customFormat="1" x14ac:dyDescent="0.25">
      <c r="C1044" s="11"/>
      <c r="D1044" s="11"/>
      <c r="E1044" s="11"/>
      <c r="F1044" s="11"/>
      <c r="G1044" s="11"/>
      <c r="H1044" s="11"/>
      <c r="AW1044" s="512"/>
      <c r="AX1044" s="523"/>
      <c r="AY1044" s="505"/>
      <c r="AZ1044" s="525"/>
      <c r="BA1044" s="507"/>
      <c r="BB1044" s="11"/>
      <c r="BC1044" s="11"/>
    </row>
    <row r="1045" spans="3:55" s="2" customFormat="1" x14ac:dyDescent="0.25">
      <c r="C1045" s="11"/>
      <c r="D1045" s="11"/>
      <c r="E1045" s="11"/>
      <c r="F1045" s="11"/>
      <c r="G1045" s="11"/>
      <c r="H1045" s="11"/>
      <c r="AW1045" s="512"/>
      <c r="AX1045" s="523"/>
      <c r="AY1045" s="505"/>
      <c r="AZ1045" s="525"/>
      <c r="BA1045" s="507"/>
      <c r="BB1045" s="11"/>
      <c r="BC1045" s="11"/>
    </row>
    <row r="1046" spans="3:55" s="2" customFormat="1" x14ac:dyDescent="0.25">
      <c r="C1046" s="11"/>
      <c r="D1046" s="11"/>
      <c r="E1046" s="11"/>
      <c r="F1046" s="11"/>
      <c r="G1046" s="11"/>
      <c r="H1046" s="11"/>
      <c r="AW1046" s="512"/>
      <c r="AX1046" s="523"/>
      <c r="AY1046" s="505"/>
      <c r="AZ1046" s="525"/>
      <c r="BA1046" s="507"/>
      <c r="BB1046" s="11"/>
      <c r="BC1046" s="11"/>
    </row>
    <row r="1047" spans="3:55" s="2" customFormat="1" x14ac:dyDescent="0.25">
      <c r="C1047" s="11"/>
      <c r="D1047" s="11"/>
      <c r="E1047" s="11"/>
      <c r="F1047" s="11"/>
      <c r="G1047" s="11"/>
      <c r="H1047" s="11"/>
      <c r="AW1047" s="512"/>
      <c r="AX1047" s="523"/>
      <c r="AY1047" s="505"/>
      <c r="AZ1047" s="525"/>
      <c r="BA1047" s="507"/>
      <c r="BB1047" s="11"/>
      <c r="BC1047" s="11"/>
    </row>
    <row r="1048" spans="3:55" s="2" customFormat="1" x14ac:dyDescent="0.25">
      <c r="C1048" s="11"/>
      <c r="D1048" s="11"/>
      <c r="E1048" s="11"/>
      <c r="F1048" s="11"/>
      <c r="G1048" s="11"/>
      <c r="H1048" s="11"/>
      <c r="AW1048" s="512"/>
      <c r="AX1048" s="523"/>
      <c r="AY1048" s="505"/>
      <c r="AZ1048" s="525"/>
      <c r="BA1048" s="507"/>
      <c r="BB1048" s="11"/>
      <c r="BC1048" s="11"/>
    </row>
    <row r="1049" spans="3:55" s="2" customFormat="1" x14ac:dyDescent="0.25">
      <c r="C1049" s="11"/>
      <c r="D1049" s="11"/>
      <c r="E1049" s="11"/>
      <c r="F1049" s="11"/>
      <c r="G1049" s="11"/>
      <c r="H1049" s="11"/>
      <c r="AW1049" s="512"/>
      <c r="AX1049" s="523"/>
      <c r="AY1049" s="505"/>
      <c r="AZ1049" s="525"/>
      <c r="BA1049" s="507"/>
      <c r="BB1049" s="11"/>
      <c r="BC1049" s="11"/>
    </row>
    <row r="1050" spans="3:55" s="2" customFormat="1" x14ac:dyDescent="0.25">
      <c r="C1050" s="11"/>
      <c r="D1050" s="11"/>
      <c r="E1050" s="11"/>
      <c r="F1050" s="11"/>
      <c r="G1050" s="11"/>
      <c r="H1050" s="11"/>
      <c r="AW1050" s="512"/>
      <c r="AX1050" s="523"/>
      <c r="AY1050" s="505"/>
      <c r="AZ1050" s="525"/>
      <c r="BA1050" s="507"/>
      <c r="BB1050" s="11"/>
      <c r="BC1050" s="11"/>
    </row>
    <row r="1051" spans="3:55" s="2" customFormat="1" x14ac:dyDescent="0.25">
      <c r="C1051" s="11"/>
      <c r="D1051" s="11"/>
      <c r="E1051" s="11"/>
      <c r="F1051" s="11"/>
      <c r="G1051" s="11"/>
      <c r="H1051" s="11"/>
      <c r="AW1051" s="512"/>
      <c r="AX1051" s="523"/>
      <c r="AY1051" s="505"/>
      <c r="AZ1051" s="525"/>
      <c r="BA1051" s="507"/>
      <c r="BB1051" s="11"/>
      <c r="BC1051" s="11"/>
    </row>
    <row r="1052" spans="3:55" s="2" customFormat="1" x14ac:dyDescent="0.25">
      <c r="C1052" s="11"/>
      <c r="D1052" s="11"/>
      <c r="E1052" s="11"/>
      <c r="F1052" s="11"/>
      <c r="G1052" s="11"/>
      <c r="H1052" s="11"/>
      <c r="AW1052" s="512"/>
      <c r="AX1052" s="523"/>
      <c r="AY1052" s="505"/>
      <c r="AZ1052" s="525"/>
      <c r="BA1052" s="507"/>
      <c r="BB1052" s="11"/>
      <c r="BC1052" s="11"/>
    </row>
    <row r="1053" spans="3:55" s="2" customFormat="1" x14ac:dyDescent="0.25">
      <c r="C1053" s="11"/>
      <c r="D1053" s="11"/>
      <c r="E1053" s="11"/>
      <c r="F1053" s="11"/>
      <c r="G1053" s="11"/>
      <c r="H1053" s="11"/>
      <c r="AW1053" s="512"/>
      <c r="AX1053" s="523"/>
      <c r="AY1053" s="505"/>
      <c r="AZ1053" s="525"/>
      <c r="BA1053" s="507"/>
      <c r="BB1053" s="11"/>
      <c r="BC1053" s="11"/>
    </row>
    <row r="1054" spans="3:55" s="2" customFormat="1" x14ac:dyDescent="0.25">
      <c r="C1054" s="11"/>
      <c r="D1054" s="11"/>
      <c r="E1054" s="11"/>
      <c r="F1054" s="11"/>
      <c r="G1054" s="11"/>
      <c r="H1054" s="11"/>
      <c r="AW1054" s="512"/>
      <c r="AX1054" s="523"/>
      <c r="AY1054" s="505"/>
      <c r="AZ1054" s="525"/>
      <c r="BA1054" s="507"/>
      <c r="BB1054" s="11"/>
      <c r="BC1054" s="11"/>
    </row>
    <row r="1055" spans="3:55" s="2" customFormat="1" x14ac:dyDescent="0.25">
      <c r="C1055" s="11"/>
      <c r="D1055" s="11"/>
      <c r="E1055" s="11"/>
      <c r="F1055" s="11"/>
      <c r="G1055" s="11"/>
      <c r="H1055" s="11"/>
      <c r="AW1055" s="512"/>
      <c r="AX1055" s="523"/>
      <c r="AY1055" s="505"/>
      <c r="AZ1055" s="525"/>
      <c r="BA1055" s="507"/>
      <c r="BB1055" s="11"/>
      <c r="BC1055" s="11"/>
    </row>
    <row r="1056" spans="3:55" s="2" customFormat="1" x14ac:dyDescent="0.25">
      <c r="C1056" s="11"/>
      <c r="D1056" s="11"/>
      <c r="E1056" s="11"/>
      <c r="F1056" s="11"/>
      <c r="G1056" s="11"/>
      <c r="H1056" s="11"/>
      <c r="AW1056" s="512"/>
      <c r="AX1056" s="523"/>
      <c r="AY1056" s="505"/>
      <c r="AZ1056" s="525"/>
      <c r="BA1056" s="507"/>
      <c r="BB1056" s="11"/>
      <c r="BC1056" s="11"/>
    </row>
    <row r="1057" spans="3:55" s="2" customFormat="1" x14ac:dyDescent="0.25">
      <c r="C1057" s="11"/>
      <c r="D1057" s="11"/>
      <c r="E1057" s="11"/>
      <c r="F1057" s="11"/>
      <c r="G1057" s="11"/>
      <c r="H1057" s="11"/>
      <c r="AW1057" s="512"/>
      <c r="AX1057" s="523"/>
      <c r="AY1057" s="505"/>
      <c r="AZ1057" s="525"/>
      <c r="BA1057" s="507"/>
      <c r="BB1057" s="11"/>
      <c r="BC1057" s="11"/>
    </row>
    <row r="1058" spans="3:55" s="2" customFormat="1" x14ac:dyDescent="0.25">
      <c r="C1058" s="11"/>
      <c r="D1058" s="11"/>
      <c r="E1058" s="11"/>
      <c r="F1058" s="11"/>
      <c r="G1058" s="11"/>
      <c r="H1058" s="11"/>
      <c r="AW1058" s="512"/>
      <c r="AX1058" s="523"/>
      <c r="AY1058" s="505"/>
      <c r="AZ1058" s="525"/>
      <c r="BA1058" s="507"/>
      <c r="BB1058" s="11"/>
      <c r="BC1058" s="11"/>
    </row>
    <row r="1059" spans="3:55" s="2" customFormat="1" x14ac:dyDescent="0.25">
      <c r="C1059" s="11"/>
      <c r="D1059" s="11"/>
      <c r="E1059" s="11"/>
      <c r="F1059" s="11"/>
      <c r="G1059" s="11"/>
      <c r="H1059" s="11"/>
      <c r="AW1059" s="512"/>
      <c r="AX1059" s="523"/>
      <c r="AY1059" s="505"/>
      <c r="AZ1059" s="525"/>
      <c r="BA1059" s="507"/>
      <c r="BB1059" s="11"/>
      <c r="BC1059" s="11"/>
    </row>
    <row r="1060" spans="3:55" s="2" customFormat="1" x14ac:dyDescent="0.25">
      <c r="C1060" s="11"/>
      <c r="D1060" s="11"/>
      <c r="E1060" s="11"/>
      <c r="F1060" s="11"/>
      <c r="G1060" s="11"/>
      <c r="H1060" s="11"/>
      <c r="AW1060" s="512"/>
      <c r="AX1060" s="523"/>
      <c r="AY1060" s="505"/>
      <c r="AZ1060" s="525"/>
      <c r="BA1060" s="507"/>
      <c r="BB1060" s="11"/>
      <c r="BC1060" s="11"/>
    </row>
    <row r="1061" spans="3:55" s="2" customFormat="1" x14ac:dyDescent="0.25">
      <c r="C1061" s="11"/>
      <c r="D1061" s="11"/>
      <c r="E1061" s="11"/>
      <c r="F1061" s="11"/>
      <c r="G1061" s="11"/>
      <c r="H1061" s="11"/>
      <c r="AW1061" s="512"/>
      <c r="AX1061" s="523"/>
      <c r="AY1061" s="505"/>
      <c r="AZ1061" s="525"/>
      <c r="BA1061" s="507"/>
      <c r="BB1061" s="11"/>
      <c r="BC1061" s="11"/>
    </row>
    <row r="1062" spans="3:55" s="2" customFormat="1" x14ac:dyDescent="0.25">
      <c r="C1062" s="11"/>
      <c r="D1062" s="11"/>
      <c r="E1062" s="11"/>
      <c r="F1062" s="11"/>
      <c r="G1062" s="11"/>
      <c r="H1062" s="11"/>
      <c r="AW1062" s="512"/>
      <c r="AX1062" s="523"/>
      <c r="AY1062" s="505"/>
      <c r="AZ1062" s="525"/>
      <c r="BA1062" s="507"/>
      <c r="BB1062" s="11"/>
      <c r="BC1062" s="11"/>
    </row>
    <row r="1063" spans="3:55" s="2" customFormat="1" x14ac:dyDescent="0.25">
      <c r="C1063" s="11"/>
      <c r="D1063" s="11"/>
      <c r="E1063" s="11"/>
      <c r="F1063" s="11"/>
      <c r="G1063" s="11"/>
      <c r="H1063" s="11"/>
      <c r="AW1063" s="512"/>
      <c r="AX1063" s="523"/>
      <c r="AY1063" s="505"/>
      <c r="AZ1063" s="525"/>
      <c r="BA1063" s="507"/>
      <c r="BB1063" s="11"/>
      <c r="BC1063" s="11"/>
    </row>
    <row r="1064" spans="3:55" s="2" customFormat="1" x14ac:dyDescent="0.25">
      <c r="C1064" s="11"/>
      <c r="D1064" s="11"/>
      <c r="E1064" s="11"/>
      <c r="F1064" s="11"/>
      <c r="G1064" s="11"/>
      <c r="H1064" s="11"/>
      <c r="AW1064" s="512"/>
      <c r="AX1064" s="523"/>
      <c r="AY1064" s="505"/>
      <c r="AZ1064" s="525"/>
      <c r="BA1064" s="507"/>
      <c r="BB1064" s="11"/>
      <c r="BC1064" s="11"/>
    </row>
    <row r="1065" spans="3:55" s="2" customFormat="1" x14ac:dyDescent="0.25">
      <c r="C1065" s="11"/>
      <c r="D1065" s="11"/>
      <c r="E1065" s="11"/>
      <c r="F1065" s="11"/>
      <c r="G1065" s="11"/>
      <c r="H1065" s="11"/>
      <c r="AW1065" s="512"/>
      <c r="AX1065" s="523"/>
      <c r="AY1065" s="505"/>
      <c r="AZ1065" s="525"/>
      <c r="BA1065" s="507"/>
      <c r="BB1065" s="11"/>
      <c r="BC1065" s="11"/>
    </row>
    <row r="1066" spans="3:55" s="2" customFormat="1" x14ac:dyDescent="0.25">
      <c r="C1066" s="11"/>
      <c r="D1066" s="11"/>
      <c r="E1066" s="11"/>
      <c r="F1066" s="11"/>
      <c r="G1066" s="11"/>
      <c r="H1066" s="11"/>
      <c r="AW1066" s="512"/>
      <c r="AX1066" s="523"/>
      <c r="AY1066" s="505"/>
      <c r="AZ1066" s="525"/>
      <c r="BA1066" s="507"/>
      <c r="BB1066" s="11"/>
      <c r="BC1066" s="11"/>
    </row>
    <row r="1067" spans="3:55" s="2" customFormat="1" x14ac:dyDescent="0.25">
      <c r="C1067" s="11"/>
      <c r="D1067" s="11"/>
      <c r="E1067" s="11"/>
      <c r="F1067" s="11"/>
      <c r="G1067" s="11"/>
      <c r="H1067" s="11"/>
      <c r="AW1067" s="512"/>
      <c r="AX1067" s="523"/>
      <c r="AY1067" s="505"/>
      <c r="AZ1067" s="525"/>
      <c r="BA1067" s="507"/>
      <c r="BB1067" s="11"/>
      <c r="BC1067" s="11"/>
    </row>
    <row r="1068" spans="3:55" s="2" customFormat="1" x14ac:dyDescent="0.25">
      <c r="C1068" s="11"/>
      <c r="D1068" s="11"/>
      <c r="E1068" s="11"/>
      <c r="F1068" s="11"/>
      <c r="G1068" s="11"/>
      <c r="H1068" s="11"/>
      <c r="AW1068" s="512"/>
      <c r="AX1068" s="523"/>
      <c r="AY1068" s="505"/>
      <c r="AZ1068" s="525"/>
      <c r="BA1068" s="507"/>
      <c r="BB1068" s="11"/>
      <c r="BC1068" s="11"/>
    </row>
    <row r="1069" spans="3:55" s="2" customFormat="1" x14ac:dyDescent="0.25">
      <c r="C1069" s="11"/>
      <c r="D1069" s="11"/>
      <c r="E1069" s="11"/>
      <c r="F1069" s="11"/>
      <c r="G1069" s="11"/>
      <c r="H1069" s="11"/>
      <c r="AW1069" s="512"/>
      <c r="AX1069" s="523"/>
      <c r="AY1069" s="505"/>
      <c r="AZ1069" s="525"/>
      <c r="BA1069" s="507"/>
      <c r="BB1069" s="11"/>
      <c r="BC1069" s="11"/>
    </row>
    <row r="1070" spans="3:55" s="2" customFormat="1" x14ac:dyDescent="0.25">
      <c r="C1070" s="11"/>
      <c r="D1070" s="11"/>
      <c r="E1070" s="11"/>
      <c r="F1070" s="11"/>
      <c r="G1070" s="11"/>
      <c r="H1070" s="11"/>
      <c r="AW1070" s="512"/>
      <c r="AX1070" s="523"/>
      <c r="AY1070" s="505"/>
      <c r="AZ1070" s="525"/>
      <c r="BA1070" s="507"/>
      <c r="BB1070" s="11"/>
      <c r="BC1070" s="11"/>
    </row>
    <row r="1071" spans="3:55" s="2" customFormat="1" x14ac:dyDescent="0.25">
      <c r="C1071" s="11"/>
      <c r="D1071" s="11"/>
      <c r="E1071" s="11"/>
      <c r="F1071" s="11"/>
      <c r="G1071" s="11"/>
      <c r="H1071" s="11"/>
      <c r="AW1071" s="512"/>
      <c r="AX1071" s="523"/>
      <c r="AY1071" s="505"/>
      <c r="AZ1071" s="525"/>
      <c r="BA1071" s="507"/>
      <c r="BB1071" s="11"/>
      <c r="BC1071" s="11"/>
    </row>
    <row r="1072" spans="3:55" s="2" customFormat="1" x14ac:dyDescent="0.25">
      <c r="C1072" s="11"/>
      <c r="D1072" s="11"/>
      <c r="E1072" s="11"/>
      <c r="F1072" s="11"/>
      <c r="G1072" s="11"/>
      <c r="H1072" s="11"/>
      <c r="AW1072" s="512"/>
      <c r="AX1072" s="523"/>
      <c r="AY1072" s="505"/>
      <c r="AZ1072" s="525"/>
      <c r="BA1072" s="507"/>
      <c r="BB1072" s="11"/>
      <c r="BC1072" s="11"/>
    </row>
    <row r="1073" spans="3:55" s="2" customFormat="1" x14ac:dyDescent="0.25">
      <c r="C1073" s="11"/>
      <c r="D1073" s="11"/>
      <c r="E1073" s="11"/>
      <c r="F1073" s="11"/>
      <c r="G1073" s="11"/>
      <c r="H1073" s="11"/>
      <c r="AW1073" s="512"/>
      <c r="AX1073" s="523"/>
      <c r="AY1073" s="505"/>
      <c r="AZ1073" s="525"/>
      <c r="BA1073" s="507"/>
      <c r="BB1073" s="11"/>
      <c r="BC1073" s="11"/>
    </row>
    <row r="1074" spans="3:55" s="2" customFormat="1" x14ac:dyDescent="0.25">
      <c r="C1074" s="11"/>
      <c r="D1074" s="11"/>
      <c r="E1074" s="11"/>
      <c r="F1074" s="11"/>
      <c r="G1074" s="11"/>
      <c r="H1074" s="11"/>
      <c r="AW1074" s="512"/>
      <c r="AX1074" s="523"/>
      <c r="AY1074" s="505"/>
      <c r="AZ1074" s="525"/>
      <c r="BA1074" s="507"/>
      <c r="BB1074" s="11"/>
      <c r="BC1074" s="11"/>
    </row>
    <row r="1075" spans="3:55" s="2" customFormat="1" x14ac:dyDescent="0.25">
      <c r="C1075" s="11"/>
      <c r="D1075" s="11"/>
      <c r="E1075" s="11"/>
      <c r="F1075" s="11"/>
      <c r="G1075" s="11"/>
      <c r="H1075" s="11"/>
      <c r="AW1075" s="512"/>
      <c r="AX1075" s="523"/>
      <c r="AY1075" s="505"/>
      <c r="AZ1075" s="525"/>
      <c r="BA1075" s="507"/>
      <c r="BB1075" s="11"/>
      <c r="BC1075" s="11"/>
    </row>
    <row r="1076" spans="3:55" s="2" customFormat="1" x14ac:dyDescent="0.25">
      <c r="C1076" s="11"/>
      <c r="D1076" s="11"/>
      <c r="E1076" s="11"/>
      <c r="F1076" s="11"/>
      <c r="G1076" s="11"/>
      <c r="H1076" s="11"/>
      <c r="AW1076" s="512"/>
      <c r="AX1076" s="523"/>
      <c r="AY1076" s="505"/>
      <c r="AZ1076" s="525"/>
      <c r="BA1076" s="507"/>
      <c r="BB1076" s="11"/>
      <c r="BC1076" s="11"/>
    </row>
    <row r="1077" spans="3:55" s="2" customFormat="1" x14ac:dyDescent="0.25">
      <c r="C1077" s="11"/>
      <c r="D1077" s="11"/>
      <c r="E1077" s="11"/>
      <c r="F1077" s="11"/>
      <c r="G1077" s="11"/>
      <c r="H1077" s="11"/>
      <c r="AW1077" s="512"/>
      <c r="AX1077" s="523"/>
      <c r="AY1077" s="505"/>
      <c r="AZ1077" s="525"/>
      <c r="BA1077" s="507"/>
      <c r="BB1077" s="11"/>
      <c r="BC1077" s="11"/>
    </row>
    <row r="1078" spans="3:55" s="2" customFormat="1" x14ac:dyDescent="0.25">
      <c r="C1078" s="11"/>
      <c r="D1078" s="11"/>
      <c r="E1078" s="11"/>
      <c r="F1078" s="11"/>
      <c r="G1078" s="11"/>
      <c r="H1078" s="11"/>
      <c r="AW1078" s="512"/>
      <c r="AX1078" s="523"/>
      <c r="AY1078" s="505"/>
      <c r="AZ1078" s="525"/>
      <c r="BA1078" s="507"/>
      <c r="BB1078" s="11"/>
      <c r="BC1078" s="11"/>
    </row>
    <row r="1079" spans="3:55" s="2" customFormat="1" x14ac:dyDescent="0.25">
      <c r="C1079" s="11"/>
      <c r="D1079" s="11"/>
      <c r="E1079" s="11"/>
      <c r="F1079" s="11"/>
      <c r="G1079" s="11"/>
      <c r="H1079" s="11"/>
      <c r="AW1079" s="512"/>
      <c r="AX1079" s="523"/>
      <c r="AY1079" s="505"/>
      <c r="AZ1079" s="525"/>
      <c r="BA1079" s="507"/>
      <c r="BB1079" s="11"/>
      <c r="BC1079" s="11"/>
    </row>
    <row r="1080" spans="3:55" s="2" customFormat="1" x14ac:dyDescent="0.25">
      <c r="C1080" s="11"/>
      <c r="D1080" s="11"/>
      <c r="E1080" s="11"/>
      <c r="F1080" s="11"/>
      <c r="G1080" s="11"/>
      <c r="H1080" s="11"/>
      <c r="AW1080" s="512"/>
      <c r="AX1080" s="523"/>
      <c r="AY1080" s="505"/>
      <c r="AZ1080" s="525"/>
      <c r="BA1080" s="507"/>
      <c r="BB1080" s="11"/>
      <c r="BC1080" s="11"/>
    </row>
    <row r="1081" spans="3:55" s="2" customFormat="1" x14ac:dyDescent="0.25">
      <c r="C1081" s="11"/>
      <c r="D1081" s="11"/>
      <c r="E1081" s="11"/>
      <c r="F1081" s="11"/>
      <c r="G1081" s="11"/>
      <c r="H1081" s="11"/>
      <c r="AW1081" s="512"/>
      <c r="AX1081" s="523"/>
      <c r="AY1081" s="505"/>
      <c r="AZ1081" s="525"/>
      <c r="BA1081" s="507"/>
      <c r="BB1081" s="11"/>
      <c r="BC1081" s="11"/>
    </row>
    <row r="1082" spans="3:55" s="2" customFormat="1" x14ac:dyDescent="0.25">
      <c r="C1082" s="11"/>
      <c r="D1082" s="11"/>
      <c r="E1082" s="11"/>
      <c r="F1082" s="11"/>
      <c r="G1082" s="11"/>
      <c r="H1082" s="11"/>
      <c r="AW1082" s="512"/>
      <c r="AX1082" s="523"/>
      <c r="AY1082" s="505"/>
      <c r="AZ1082" s="525"/>
      <c r="BA1082" s="507"/>
      <c r="BB1082" s="11"/>
      <c r="BC1082" s="11"/>
    </row>
    <row r="1083" spans="3:55" s="2" customFormat="1" x14ac:dyDescent="0.25">
      <c r="C1083" s="11"/>
      <c r="D1083" s="11"/>
      <c r="E1083" s="11"/>
      <c r="F1083" s="11"/>
      <c r="G1083" s="11"/>
      <c r="H1083" s="11"/>
      <c r="AW1083" s="512"/>
      <c r="AX1083" s="523"/>
      <c r="AY1083" s="505"/>
      <c r="AZ1083" s="525"/>
      <c r="BA1083" s="507"/>
      <c r="BB1083" s="11"/>
      <c r="BC1083" s="11"/>
    </row>
    <row r="1084" spans="3:55" s="2" customFormat="1" x14ac:dyDescent="0.25">
      <c r="C1084" s="11"/>
      <c r="D1084" s="11"/>
      <c r="E1084" s="11"/>
      <c r="F1084" s="11"/>
      <c r="G1084" s="11"/>
      <c r="H1084" s="11"/>
      <c r="AW1084" s="512"/>
      <c r="AX1084" s="523"/>
      <c r="AY1084" s="505"/>
      <c r="AZ1084" s="525"/>
      <c r="BA1084" s="507"/>
      <c r="BB1084" s="11"/>
      <c r="BC1084" s="11"/>
    </row>
    <row r="1085" spans="3:55" s="2" customFormat="1" x14ac:dyDescent="0.25">
      <c r="C1085" s="11"/>
      <c r="D1085" s="11"/>
      <c r="E1085" s="11"/>
      <c r="F1085" s="11"/>
      <c r="G1085" s="11"/>
      <c r="H1085" s="11"/>
      <c r="AW1085" s="512"/>
      <c r="AX1085" s="523"/>
      <c r="AY1085" s="505"/>
      <c r="AZ1085" s="525"/>
      <c r="BA1085" s="507"/>
      <c r="BB1085" s="11"/>
      <c r="BC1085" s="11"/>
    </row>
    <row r="1086" spans="3:55" s="2" customFormat="1" x14ac:dyDescent="0.25">
      <c r="C1086" s="11"/>
      <c r="D1086" s="11"/>
      <c r="E1086" s="11"/>
      <c r="F1086" s="11"/>
      <c r="G1086" s="11"/>
      <c r="H1086" s="11"/>
      <c r="AW1086" s="512"/>
      <c r="AX1086" s="523"/>
      <c r="AY1086" s="505"/>
      <c r="AZ1086" s="525"/>
      <c r="BA1086" s="507"/>
      <c r="BB1086" s="11"/>
      <c r="BC1086" s="11"/>
    </row>
    <row r="1087" spans="3:55" s="2" customFormat="1" x14ac:dyDescent="0.25">
      <c r="C1087" s="11"/>
      <c r="D1087" s="11"/>
      <c r="E1087" s="11"/>
      <c r="F1087" s="11"/>
      <c r="G1087" s="11"/>
      <c r="H1087" s="11"/>
      <c r="AW1087" s="512"/>
      <c r="AX1087" s="523"/>
      <c r="AY1087" s="505"/>
      <c r="AZ1087" s="525"/>
      <c r="BA1087" s="507"/>
      <c r="BB1087" s="11"/>
      <c r="BC1087" s="11"/>
    </row>
    <row r="1088" spans="3:55" s="2" customFormat="1" x14ac:dyDescent="0.25">
      <c r="C1088" s="11"/>
      <c r="D1088" s="11"/>
      <c r="E1088" s="11"/>
      <c r="F1088" s="11"/>
      <c r="G1088" s="11"/>
      <c r="H1088" s="11"/>
      <c r="AW1088" s="512"/>
      <c r="AX1088" s="523"/>
      <c r="AY1088" s="505"/>
      <c r="AZ1088" s="525"/>
      <c r="BA1088" s="507"/>
      <c r="BB1088" s="11"/>
      <c r="BC1088" s="11"/>
    </row>
    <row r="1089" spans="3:55" s="2" customFormat="1" x14ac:dyDescent="0.25">
      <c r="C1089" s="11"/>
      <c r="D1089" s="11"/>
      <c r="E1089" s="11"/>
      <c r="F1089" s="11"/>
      <c r="G1089" s="11"/>
      <c r="H1089" s="11"/>
      <c r="AW1089" s="512"/>
      <c r="AX1089" s="523"/>
      <c r="AY1089" s="505"/>
      <c r="AZ1089" s="525"/>
      <c r="BA1089" s="507"/>
      <c r="BB1089" s="11"/>
      <c r="BC1089" s="11"/>
    </row>
    <row r="1090" spans="3:55" s="2" customFormat="1" x14ac:dyDescent="0.25">
      <c r="C1090" s="11"/>
      <c r="D1090" s="11"/>
      <c r="E1090" s="11"/>
      <c r="F1090" s="11"/>
      <c r="G1090" s="11"/>
      <c r="H1090" s="11"/>
      <c r="AW1090" s="512"/>
      <c r="AX1090" s="523"/>
      <c r="AY1090" s="505"/>
      <c r="AZ1090" s="525"/>
      <c r="BA1090" s="507"/>
      <c r="BB1090" s="11"/>
      <c r="BC1090" s="11"/>
    </row>
  </sheetData>
  <sheetProtection autoFilter="0"/>
  <autoFilter ref="A7:BG58"/>
  <mergeCells count="31">
    <mergeCell ref="BD6:BD7"/>
    <mergeCell ref="BF1:BF2"/>
    <mergeCell ref="A1:BB1"/>
    <mergeCell ref="AW6:AZ6"/>
    <mergeCell ref="C6:C7"/>
    <mergeCell ref="A6:A7"/>
    <mergeCell ref="A5:BB5"/>
    <mergeCell ref="I6:P6"/>
    <mergeCell ref="Q6:X6"/>
    <mergeCell ref="Y6:AF6"/>
    <mergeCell ref="AG6:AN6"/>
    <mergeCell ref="AO6:AV6"/>
    <mergeCell ref="E6:E7"/>
    <mergeCell ref="B6:B7"/>
    <mergeCell ref="BC6:BC7"/>
    <mergeCell ref="C33:C37"/>
    <mergeCell ref="BF6:BF7"/>
    <mergeCell ref="C41:C43"/>
    <mergeCell ref="C18:C19"/>
    <mergeCell ref="C20:C23"/>
    <mergeCell ref="C30:C32"/>
    <mergeCell ref="C9:C11"/>
    <mergeCell ref="C12:C13"/>
    <mergeCell ref="D6:D7"/>
    <mergeCell ref="G6:G7"/>
    <mergeCell ref="C16:C17"/>
    <mergeCell ref="F6:F7"/>
    <mergeCell ref="H6:H7"/>
    <mergeCell ref="BB6:BB7"/>
    <mergeCell ref="C27:C28"/>
    <mergeCell ref="BE7:BE8"/>
  </mergeCells>
  <conditionalFormatting sqref="AZ9:AZ56">
    <cfRule type="cellIs" dxfId="78" priority="35" operator="greaterThanOrEqual">
      <formula>0.8</formula>
    </cfRule>
    <cfRule type="cellIs" dxfId="77" priority="36" operator="between">
      <formula>0.79</formula>
      <formula>0.66</formula>
    </cfRule>
    <cfRule type="cellIs" dxfId="76" priority="37" operator="lessThanOrEqual">
      <formula>0.65</formula>
    </cfRule>
  </conditionalFormatting>
  <conditionalFormatting sqref="AZ9:AZ56">
    <cfRule type="cellIs" dxfId="75" priority="13" operator="greaterThan">
      <formula>1</formula>
    </cfRule>
  </conditionalFormatting>
  <conditionalFormatting sqref="AX45:AX49 AX9:AX41">
    <cfRule type="cellIs" dxfId="74" priority="5" operator="greaterThan">
      <formula>1</formula>
    </cfRule>
  </conditionalFormatting>
  <conditionalFormatting sqref="AX29:AX41 AX45:AX49 AX9:AX27">
    <cfRule type="cellIs" dxfId="73" priority="6" operator="greaterThanOrEqual">
      <formula>0.8</formula>
    </cfRule>
  </conditionalFormatting>
  <conditionalFormatting sqref="AX29:AX41 AX45:AX49 AX9:AX27">
    <cfRule type="cellIs" dxfId="72" priority="7" operator="between">
      <formula>0.79</formula>
      <formula>0.66</formula>
    </cfRule>
  </conditionalFormatting>
  <conditionalFormatting sqref="AX29:AX41 AX45:AX49 AX9:AX27">
    <cfRule type="cellIs" dxfId="71" priority="8" operator="lessThanOrEqual">
      <formula>0.65</formula>
    </cfRule>
  </conditionalFormatting>
  <conditionalFormatting sqref="BA9:BA27 BA29:BA34 BA36:BA56">
    <cfRule type="cellIs" dxfId="70" priority="2" operator="greaterThanOrEqual">
      <formula>0.8</formula>
    </cfRule>
    <cfRule type="cellIs" dxfId="69" priority="3" operator="between">
      <formula>0.79</formula>
      <formula>0.66</formula>
    </cfRule>
    <cfRule type="cellIs" dxfId="68" priority="4" operator="lessThanOrEqual">
      <formula>0.65</formula>
    </cfRule>
  </conditionalFormatting>
  <conditionalFormatting sqref="BA9:BA27 BA29:BA34 BA36:BA56">
    <cfRule type="cellIs" dxfId="67" priority="1" operator="greaterThan">
      <formula>1</formula>
    </cfRule>
  </conditionalFormatting>
  <pageMargins left="0.70866141732283472" right="0.70866141732283472" top="0.74803149606299213" bottom="0.74803149606299213" header="0.31496062992125984" footer="0.31496062992125984"/>
  <pageSetup paperSize="9" scale="13" orientation="portrait" r:id="rId1"/>
  <rowBreaks count="2" manualBreakCount="2">
    <brk id="13" max="16383" man="1"/>
    <brk id="31" max="16383" man="1"/>
  </rowBreaks>
  <colBreaks count="1" manualBreakCount="1">
    <brk id="56" max="1089"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F24"/>
  <sheetViews>
    <sheetView zoomScale="80" zoomScaleNormal="80" workbookViewId="0">
      <selection activeCell="A5" sqref="A5"/>
    </sheetView>
  </sheetViews>
  <sheetFormatPr baseColWidth="10" defaultRowHeight="12.75" x14ac:dyDescent="0.2"/>
  <cols>
    <col min="1" max="1" width="38.5703125" style="396" customWidth="1"/>
    <col min="2" max="2" width="13.5703125" style="413" customWidth="1"/>
    <col min="3" max="3" width="17.42578125" style="396" customWidth="1"/>
    <col min="4" max="4" width="15.5703125" style="397" customWidth="1"/>
    <col min="5" max="5" width="37.7109375" style="396" customWidth="1"/>
    <col min="6" max="6" width="12.85546875" style="396" customWidth="1"/>
    <col min="7" max="16384" width="11.42578125" style="396"/>
  </cols>
  <sheetData>
    <row r="2" spans="1:6" ht="13.5" customHeight="1" x14ac:dyDescent="0.2"/>
    <row r="3" spans="1:6" ht="24.75" customHeight="1" x14ac:dyDescent="0.2">
      <c r="D3" s="804" t="s">
        <v>585</v>
      </c>
      <c r="E3" s="804"/>
      <c r="F3" s="804"/>
    </row>
    <row r="4" spans="1:6" ht="13.5" thickBot="1" x14ac:dyDescent="0.25"/>
    <row r="5" spans="1:6" ht="38.25" x14ac:dyDescent="0.2">
      <c r="A5" s="398" t="s">
        <v>577</v>
      </c>
      <c r="B5" s="396" t="s">
        <v>770</v>
      </c>
      <c r="D5" s="399" t="s">
        <v>589</v>
      </c>
      <c r="E5" s="400" t="s">
        <v>113</v>
      </c>
      <c r="F5" s="401" t="s">
        <v>114</v>
      </c>
    </row>
    <row r="6" spans="1:6" x14ac:dyDescent="0.2">
      <c r="A6" s="402" t="s">
        <v>105</v>
      </c>
      <c r="B6" s="444">
        <v>0.68406163169584622</v>
      </c>
      <c r="C6" s="403"/>
      <c r="D6" s="404" t="s">
        <v>587</v>
      </c>
      <c r="E6" s="405" t="s">
        <v>126</v>
      </c>
      <c r="F6" s="455">
        <f t="shared" ref="F6:F17" si="0">IF(ISERROR(VLOOKUP(E6,$A$6:$B$17,2,0)),0,VLOOKUP(E6,$A$6:$B$17,2,0))</f>
        <v>0.93500000000000005</v>
      </c>
    </row>
    <row r="7" spans="1:6" x14ac:dyDescent="0.2">
      <c r="A7" s="402" t="s">
        <v>126</v>
      </c>
      <c r="B7" s="444">
        <v>0.93500000000000005</v>
      </c>
      <c r="C7" s="403"/>
      <c r="D7" s="404" t="s">
        <v>587</v>
      </c>
      <c r="E7" s="405" t="s">
        <v>115</v>
      </c>
      <c r="F7" s="455">
        <f t="shared" si="0"/>
        <v>0.97</v>
      </c>
    </row>
    <row r="8" spans="1:6" x14ac:dyDescent="0.2">
      <c r="A8" s="402" t="s">
        <v>128</v>
      </c>
      <c r="B8" s="444">
        <v>0.81</v>
      </c>
      <c r="C8" s="403"/>
      <c r="D8" s="404" t="s">
        <v>587</v>
      </c>
      <c r="E8" s="405" t="s">
        <v>121</v>
      </c>
      <c r="F8" s="455">
        <f t="shared" si="0"/>
        <v>0.94500000000000006</v>
      </c>
    </row>
    <row r="9" spans="1:6" x14ac:dyDescent="0.2">
      <c r="A9" s="402" t="s">
        <v>98</v>
      </c>
      <c r="B9" s="444">
        <v>0.70101241830065364</v>
      </c>
      <c r="C9" s="403"/>
      <c r="D9" s="404" t="s">
        <v>587</v>
      </c>
      <c r="E9" s="405" t="s">
        <v>109</v>
      </c>
      <c r="F9" s="455">
        <f t="shared" si="0"/>
        <v>0.91333333333333344</v>
      </c>
    </row>
    <row r="10" spans="1:6" x14ac:dyDescent="0.2">
      <c r="A10" s="402" t="s">
        <v>110</v>
      </c>
      <c r="B10" s="444">
        <v>0.94779999999999998</v>
      </c>
      <c r="C10" s="403"/>
      <c r="D10" s="404" t="s">
        <v>587</v>
      </c>
      <c r="E10" s="405" t="s">
        <v>102</v>
      </c>
      <c r="F10" s="455">
        <f t="shared" si="0"/>
        <v>0.8</v>
      </c>
    </row>
    <row r="11" spans="1:6" x14ac:dyDescent="0.2">
      <c r="A11" s="402" t="s">
        <v>111</v>
      </c>
      <c r="B11" s="444">
        <v>0.9555555555555556</v>
      </c>
      <c r="C11" s="403"/>
      <c r="D11" s="404" t="s">
        <v>587</v>
      </c>
      <c r="E11" s="405" t="s">
        <v>104</v>
      </c>
      <c r="F11" s="455">
        <f t="shared" si="0"/>
        <v>0.69</v>
      </c>
    </row>
    <row r="12" spans="1:6" x14ac:dyDescent="0.2">
      <c r="A12" s="402" t="s">
        <v>115</v>
      </c>
      <c r="B12" s="444">
        <v>0.97</v>
      </c>
      <c r="C12" s="403"/>
      <c r="D12" s="404" t="s">
        <v>587</v>
      </c>
      <c r="E12" s="405" t="s">
        <v>128</v>
      </c>
      <c r="F12" s="455">
        <f t="shared" si="0"/>
        <v>0.81</v>
      </c>
    </row>
    <row r="13" spans="1:6" x14ac:dyDescent="0.2">
      <c r="A13" s="402" t="s">
        <v>121</v>
      </c>
      <c r="B13" s="444">
        <v>0.94500000000000006</v>
      </c>
      <c r="C13" s="403"/>
      <c r="D13" s="404" t="s">
        <v>586</v>
      </c>
      <c r="E13" s="405" t="s">
        <v>110</v>
      </c>
      <c r="F13" s="455">
        <f t="shared" si="0"/>
        <v>0.94779999999999998</v>
      </c>
    </row>
    <row r="14" spans="1:6" x14ac:dyDescent="0.2">
      <c r="A14" s="402" t="s">
        <v>109</v>
      </c>
      <c r="B14" s="444">
        <v>0.91333333333333344</v>
      </c>
      <c r="C14" s="403"/>
      <c r="D14" s="404" t="s">
        <v>586</v>
      </c>
      <c r="E14" s="405" t="s">
        <v>111</v>
      </c>
      <c r="F14" s="455">
        <f t="shared" si="0"/>
        <v>0.9555555555555556</v>
      </c>
    </row>
    <row r="15" spans="1:6" x14ac:dyDescent="0.2">
      <c r="A15" s="402" t="s">
        <v>102</v>
      </c>
      <c r="B15" s="444">
        <v>0.8</v>
      </c>
      <c r="C15" s="403"/>
      <c r="D15" s="404" t="s">
        <v>586</v>
      </c>
      <c r="E15" s="405" t="s">
        <v>103</v>
      </c>
      <c r="F15" s="455">
        <f t="shared" si="0"/>
        <v>0.91</v>
      </c>
    </row>
    <row r="16" spans="1:6" x14ac:dyDescent="0.2">
      <c r="A16" s="402" t="s">
        <v>104</v>
      </c>
      <c r="B16" s="444">
        <v>0.69</v>
      </c>
      <c r="C16" s="403"/>
      <c r="D16" s="404" t="s">
        <v>588</v>
      </c>
      <c r="E16" s="405" t="s">
        <v>105</v>
      </c>
      <c r="F16" s="455">
        <f t="shared" si="0"/>
        <v>0.68406163169584622</v>
      </c>
    </row>
    <row r="17" spans="1:6" x14ac:dyDescent="0.2">
      <c r="A17" s="402" t="s">
        <v>103</v>
      </c>
      <c r="B17" s="444">
        <v>0.91</v>
      </c>
      <c r="C17" s="403"/>
      <c r="D17" s="406" t="s">
        <v>588</v>
      </c>
      <c r="E17" s="407" t="s">
        <v>98</v>
      </c>
      <c r="F17" s="455">
        <f t="shared" si="0"/>
        <v>0.70101241830065364</v>
      </c>
    </row>
    <row r="18" spans="1:6" ht="13.5" thickBot="1" x14ac:dyDescent="0.25">
      <c r="A18" s="402" t="s">
        <v>578</v>
      </c>
      <c r="B18" s="444">
        <v>0.77725301279353443</v>
      </c>
      <c r="C18" s="403"/>
      <c r="D18" s="397" t="s">
        <v>833</v>
      </c>
      <c r="E18" s="396" t="s">
        <v>832</v>
      </c>
      <c r="F18" s="455">
        <v>0.89</v>
      </c>
    </row>
    <row r="19" spans="1:6" ht="13.5" thickBot="1" x14ac:dyDescent="0.25">
      <c r="D19" s="408" t="s">
        <v>130</v>
      </c>
      <c r="E19" s="409"/>
      <c r="F19" s="455">
        <f>+GETPIVOTDATA("% Avance ajustado
(Reporte/Meta)",$A$5)</f>
        <v>0.77725301279353443</v>
      </c>
    </row>
    <row r="20" spans="1:6" x14ac:dyDescent="0.2">
      <c r="E20" s="397"/>
      <c r="F20" s="397"/>
    </row>
    <row r="21" spans="1:6" x14ac:dyDescent="0.2">
      <c r="E21" s="397"/>
      <c r="F21" s="397"/>
    </row>
    <row r="22" spans="1:6" x14ac:dyDescent="0.2">
      <c r="E22" s="397"/>
      <c r="F22" s="397"/>
    </row>
    <row r="23" spans="1:6" x14ac:dyDescent="0.2">
      <c r="E23" s="397"/>
      <c r="F23" s="397"/>
    </row>
    <row r="24" spans="1:6" x14ac:dyDescent="0.2">
      <c r="E24" s="397"/>
      <c r="F24" s="397"/>
    </row>
  </sheetData>
  <sortState ref="D6:F18">
    <sortCondition ref="D5:D17"/>
  </sortState>
  <mergeCells count="1">
    <mergeCell ref="D3:F3"/>
  </mergeCells>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x14:cfRule type="cellIs" priority="13" operator="greaterThan" id="{B1B90A38-E5B8-4898-81CB-04E5F9B39254}">
            <xm:f>'Parametro Semaf Cuatrienal'!$D$4</xm:f>
            <x14:dxf>
              <fill>
                <patternFill>
                  <bgColor rgb="FF00B050"/>
                </patternFill>
              </fill>
            </x14:dxf>
          </x14:cfRule>
          <x14:cfRule type="cellIs" priority="14" operator="between" id="{F3FF381A-AA95-4D98-A9D1-F5555EDC6286}">
            <xm:f>'Parametro Semaf Cuatrienal'!$B$3</xm:f>
            <xm:f>'Parametro Semaf Cuatrienal'!$D$3</xm:f>
            <x14:dxf>
              <fill>
                <patternFill>
                  <bgColor rgb="FFFFFF00"/>
                </patternFill>
              </fill>
            </x14:dxf>
          </x14:cfRule>
          <x14:cfRule type="cellIs" priority="15" operator="lessThan" id="{07E806C5-CBCA-4B5E-A57B-8BA50D2D005D}">
            <xm:f>'Parametro Semaf Cuatrienal'!$D$2</xm:f>
            <x14:dxf>
              <fill>
                <patternFill>
                  <bgColor rgb="FFFF0000"/>
                </patternFill>
              </fill>
            </x14:dxf>
          </x14:cfRule>
          <xm:sqref>F6:F17 F19</xm:sqref>
        </x14:conditionalFormatting>
        <x14:conditionalFormatting xmlns:xm="http://schemas.microsoft.com/office/excel/2006/main">
          <x14:cfRule type="cellIs" priority="9" operator="greaterThan" id="{70221BF0-1FB0-4BF8-8387-412182E4474E}">
            <xm:f>'Parametro Semaf Cuatrienal'!$D$5</xm:f>
            <x14:dxf>
              <fill>
                <patternFill>
                  <bgColor theme="6" tint="-0.499984740745262"/>
                </patternFill>
              </fill>
            </x14:dxf>
          </x14:cfRule>
          <xm:sqref>F6:F17 F19</xm:sqref>
        </x14:conditionalFormatting>
        <x14:conditionalFormatting xmlns:xm="http://schemas.microsoft.com/office/excel/2006/main">
          <x14:cfRule type="cellIs" priority="2" operator="greaterThan" id="{95B84C32-BA80-4A12-87EE-63401E3D8423}">
            <xm:f>'Parametro Semaf Cuatrienal'!$D$4</xm:f>
            <x14:dxf>
              <fill>
                <patternFill>
                  <bgColor rgb="FF00B050"/>
                </patternFill>
              </fill>
            </x14:dxf>
          </x14:cfRule>
          <x14:cfRule type="cellIs" priority="3" operator="between" id="{53EA2121-9750-4DCB-ACE0-EB60C8AC8875}">
            <xm:f>'Parametro Semaf Cuatrienal'!$B$3</xm:f>
            <xm:f>'Parametro Semaf Cuatrienal'!$D$3</xm:f>
            <x14:dxf>
              <fill>
                <patternFill>
                  <bgColor rgb="FFFFFF00"/>
                </patternFill>
              </fill>
            </x14:dxf>
          </x14:cfRule>
          <x14:cfRule type="cellIs" priority="4" operator="lessThan" id="{15EA82A9-366F-4DF4-95D7-E38C0463DA5F}">
            <xm:f>'Parametro Semaf Cuatrienal'!$D$2</xm:f>
            <x14:dxf>
              <fill>
                <patternFill>
                  <bgColor rgb="FFFF0000"/>
                </patternFill>
              </fill>
            </x14:dxf>
          </x14:cfRule>
          <xm:sqref>F18</xm:sqref>
        </x14:conditionalFormatting>
        <x14:conditionalFormatting xmlns:xm="http://schemas.microsoft.com/office/excel/2006/main">
          <x14:cfRule type="cellIs" priority="1" operator="greaterThan" id="{19504F90-44A1-4134-8BBD-1178C3C63977}">
            <xm:f>'Parametro Semaf Cuatrienal'!$D$5</xm:f>
            <x14:dxf>
              <fill>
                <patternFill>
                  <bgColor theme="6" tint="-0.499984740745262"/>
                </patternFill>
              </fill>
            </x14:dxf>
          </x14:cfRule>
          <xm:sqref>F18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8"/>
  <sheetViews>
    <sheetView workbookViewId="0">
      <selection activeCell="H5" sqref="H5"/>
    </sheetView>
  </sheetViews>
  <sheetFormatPr baseColWidth="10" defaultRowHeight="12.75" x14ac:dyDescent="0.2"/>
  <cols>
    <col min="1" max="1" width="14.42578125" customWidth="1"/>
    <col min="2" max="2" width="9.85546875" customWidth="1"/>
    <col min="4" max="4" width="19.7109375" customWidth="1"/>
    <col min="5" max="5" width="15.42578125" customWidth="1"/>
    <col min="8" max="8" width="20" customWidth="1"/>
    <col min="9" max="9" width="23.7109375" customWidth="1"/>
  </cols>
  <sheetData>
    <row r="1" spans="1:7" x14ac:dyDescent="0.2">
      <c r="D1" s="805" t="s">
        <v>579</v>
      </c>
      <c r="E1" s="805"/>
    </row>
    <row r="3" spans="1:7" ht="51" x14ac:dyDescent="0.2">
      <c r="A3" s="391" t="s">
        <v>577</v>
      </c>
      <c r="B3" t="s">
        <v>770</v>
      </c>
      <c r="D3" s="395" t="s">
        <v>131</v>
      </c>
      <c r="E3" s="395" t="s">
        <v>114</v>
      </c>
    </row>
    <row r="4" spans="1:7" x14ac:dyDescent="0.2">
      <c r="A4" s="392" t="s">
        <v>99</v>
      </c>
      <c r="B4" s="423">
        <v>0.49629629629629629</v>
      </c>
      <c r="D4" s="394" t="s">
        <v>101</v>
      </c>
      <c r="E4" s="455">
        <f>VLOOKUP(D4,$A$4:$B$6,2,0)</f>
        <v>0.7915792609661878</v>
      </c>
    </row>
    <row r="5" spans="1:7" x14ac:dyDescent="0.2">
      <c r="A5" s="392" t="s">
        <v>101</v>
      </c>
      <c r="B5" s="423">
        <v>0.7915792609661878</v>
      </c>
      <c r="D5" s="394" t="s">
        <v>106</v>
      </c>
      <c r="E5" s="455">
        <f t="shared" ref="E5:E6" si="0">VLOOKUP(D5,$A$4:$B$6,2,0)</f>
        <v>0.90500000000000003</v>
      </c>
    </row>
    <row r="6" spans="1:7" x14ac:dyDescent="0.2">
      <c r="A6" s="392" t="s">
        <v>106</v>
      </c>
      <c r="B6" s="423">
        <v>0.90500000000000003</v>
      </c>
      <c r="D6" s="394" t="s">
        <v>99</v>
      </c>
      <c r="E6" s="455">
        <f t="shared" si="0"/>
        <v>0.49629629629629629</v>
      </c>
    </row>
    <row r="7" spans="1:7" x14ac:dyDescent="0.2">
      <c r="A7" s="392" t="s">
        <v>578</v>
      </c>
      <c r="B7" s="423">
        <v>0.77725301279353454</v>
      </c>
      <c r="D7" s="395" t="s">
        <v>578</v>
      </c>
      <c r="E7" s="455">
        <f>VLOOKUP(D7,$A$4:$B$9,2,0)</f>
        <v>0.77725301279353454</v>
      </c>
      <c r="F7" s="458"/>
    </row>
    <row r="8" spans="1:7" x14ac:dyDescent="0.2">
      <c r="G8" s="392"/>
    </row>
  </sheetData>
  <mergeCells count="1">
    <mergeCell ref="D1:E1"/>
  </mergeCells>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x14:cfRule type="cellIs" priority="2" operator="greaterThan" id="{91686943-B729-487A-AE24-E69F387EED8E}">
            <xm:f>'Parametro Semaf Cuatrienal'!$D$4</xm:f>
            <x14:dxf>
              <fill>
                <patternFill>
                  <bgColor rgb="FF00B050"/>
                </patternFill>
              </fill>
            </x14:dxf>
          </x14:cfRule>
          <x14:cfRule type="cellIs" priority="3" operator="between" id="{F7798600-CD2E-4EB0-B32E-21810CBB8479}">
            <xm:f>'Parametro Semaf Cuatrienal'!$B$3</xm:f>
            <xm:f>'Parametro Semaf Cuatrienal'!$D$3</xm:f>
            <x14:dxf>
              <fill>
                <patternFill>
                  <bgColor rgb="FFFFFF00"/>
                </patternFill>
              </fill>
            </x14:dxf>
          </x14:cfRule>
          <x14:cfRule type="cellIs" priority="4" operator="lessThan" id="{1234A548-A5A3-4128-BB43-6BE3D8C20DB0}">
            <xm:f>'Parametro Semaf Cuatrienal'!$D$2</xm:f>
            <x14:dxf>
              <fill>
                <patternFill>
                  <bgColor rgb="FFFF0000"/>
                </patternFill>
              </fill>
            </x14:dxf>
          </x14:cfRule>
          <xm:sqref>E4:E7</xm:sqref>
        </x14:conditionalFormatting>
        <x14:conditionalFormatting xmlns:xm="http://schemas.microsoft.com/office/excel/2006/main">
          <x14:cfRule type="cellIs" priority="1" operator="greaterThan" id="{3FF50BA0-E257-4D89-913D-7A30D940FD51}">
            <xm:f>'Parametro Semaf Cuatrienal'!$D$5</xm:f>
            <x14:dxf>
              <fill>
                <patternFill>
                  <bgColor theme="6" tint="-0.499984740745262"/>
                </patternFill>
              </fill>
            </x14:dxf>
          </x14:cfRule>
          <xm:sqref>E4:E7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9"/>
  <sheetViews>
    <sheetView topLeftCell="A7" workbookViewId="0">
      <selection activeCell="A3" sqref="A3"/>
    </sheetView>
  </sheetViews>
  <sheetFormatPr baseColWidth="10" defaultRowHeight="12.75" x14ac:dyDescent="0.2"/>
  <cols>
    <col min="1" max="1" width="14.42578125" customWidth="1"/>
    <col min="2" max="2" width="12.7109375" customWidth="1"/>
    <col min="4" max="4" width="19.42578125" customWidth="1"/>
    <col min="5" max="5" width="9.42578125" customWidth="1"/>
    <col min="8" max="8" width="20" customWidth="1"/>
    <col min="9" max="9" width="23.7109375" customWidth="1"/>
  </cols>
  <sheetData>
    <row r="1" spans="1:7" x14ac:dyDescent="0.2">
      <c r="D1" s="805" t="s">
        <v>579</v>
      </c>
      <c r="E1" s="805"/>
    </row>
    <row r="3" spans="1:7" ht="38.25" x14ac:dyDescent="0.2">
      <c r="A3" s="391" t="s">
        <v>577</v>
      </c>
      <c r="B3" t="s">
        <v>770</v>
      </c>
      <c r="D3" s="395" t="s">
        <v>131</v>
      </c>
      <c r="E3" s="395" t="s">
        <v>114</v>
      </c>
    </row>
    <row r="4" spans="1:7" x14ac:dyDescent="0.2">
      <c r="A4" s="392" t="s">
        <v>584</v>
      </c>
      <c r="B4" s="423">
        <v>0.73540544788076445</v>
      </c>
      <c r="C4" s="423"/>
      <c r="D4" s="456" t="s">
        <v>584</v>
      </c>
      <c r="E4" s="455">
        <f>VLOOKUP(D4,$A$4:$B$8,2,0)</f>
        <v>0.73540544788076445</v>
      </c>
    </row>
    <row r="5" spans="1:7" x14ac:dyDescent="0.2">
      <c r="A5" s="392" t="s">
        <v>582</v>
      </c>
      <c r="B5" s="423">
        <v>0.8666666666666667</v>
      </c>
      <c r="C5" s="423"/>
      <c r="D5" s="456" t="s">
        <v>582</v>
      </c>
      <c r="E5" s="455">
        <f t="shared" ref="E5:E8" si="0">VLOOKUP(D5,$A$4:$B$8,2,0)</f>
        <v>0.8666666666666667</v>
      </c>
    </row>
    <row r="6" spans="1:7" x14ac:dyDescent="0.2">
      <c r="A6" s="392" t="s">
        <v>706</v>
      </c>
      <c r="B6" s="423">
        <v>0.90599999999999992</v>
      </c>
      <c r="C6" s="423"/>
      <c r="D6" s="456" t="s">
        <v>706</v>
      </c>
      <c r="E6" s="455">
        <f t="shared" si="0"/>
        <v>0.90599999999999992</v>
      </c>
    </row>
    <row r="7" spans="1:7" x14ac:dyDescent="0.2">
      <c r="A7" s="392" t="s">
        <v>581</v>
      </c>
      <c r="B7" s="423">
        <v>0.66779157588961513</v>
      </c>
      <c r="C7" s="423"/>
      <c r="D7" s="456" t="s">
        <v>581</v>
      </c>
      <c r="E7" s="455">
        <f t="shared" si="0"/>
        <v>0.66779157588961513</v>
      </c>
    </row>
    <row r="8" spans="1:7" x14ac:dyDescent="0.2">
      <c r="A8" s="392" t="s">
        <v>583</v>
      </c>
      <c r="B8" s="423">
        <v>0.91</v>
      </c>
      <c r="C8" s="423"/>
      <c r="D8" s="456" t="s">
        <v>583</v>
      </c>
      <c r="E8" s="455">
        <f t="shared" si="0"/>
        <v>0.91</v>
      </c>
      <c r="G8" s="392"/>
    </row>
    <row r="9" spans="1:7" x14ac:dyDescent="0.2">
      <c r="A9" s="392" t="s">
        <v>578</v>
      </c>
      <c r="B9" s="423">
        <v>0.77920953453266495</v>
      </c>
      <c r="C9" s="423"/>
      <c r="D9" s="457" t="s">
        <v>578</v>
      </c>
      <c r="E9" s="455">
        <f>VLOOKUP(D9,$A$4:$B$9,2,0)</f>
        <v>0.77920953453266495</v>
      </c>
    </row>
  </sheetData>
  <mergeCells count="1">
    <mergeCell ref="D1:E1"/>
  </mergeCells>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x14:cfRule type="cellIs" priority="2" operator="greaterThan" id="{D0317357-AF32-4790-B70B-6EA4D6097E03}">
            <xm:f>'Parametro Semaf Cuatrienal'!$D$4</xm:f>
            <x14:dxf>
              <fill>
                <patternFill>
                  <bgColor rgb="FF00B050"/>
                </patternFill>
              </fill>
            </x14:dxf>
          </x14:cfRule>
          <x14:cfRule type="cellIs" priority="3" operator="between" id="{4E122D90-31D2-4D48-8D65-3DC1867261DE}">
            <xm:f>'Parametro Semaf Cuatrienal'!$B$3</xm:f>
            <xm:f>'Parametro Semaf Cuatrienal'!$D$3</xm:f>
            <x14:dxf>
              <fill>
                <patternFill>
                  <bgColor rgb="FFFFFF00"/>
                </patternFill>
              </fill>
            </x14:dxf>
          </x14:cfRule>
          <x14:cfRule type="cellIs" priority="4" operator="lessThan" id="{A95EBFA5-DCF8-481B-BED8-F5D9B662AD11}">
            <xm:f>'Parametro Semaf Cuatrienal'!$D$2</xm:f>
            <x14:dxf>
              <fill>
                <patternFill>
                  <bgColor rgb="FFFF0000"/>
                </patternFill>
              </fill>
            </x14:dxf>
          </x14:cfRule>
          <xm:sqref>E4:E9</xm:sqref>
        </x14:conditionalFormatting>
        <x14:conditionalFormatting xmlns:xm="http://schemas.microsoft.com/office/excel/2006/main">
          <x14:cfRule type="cellIs" priority="1" operator="greaterThan" id="{0D55445A-DD87-4386-BF37-52521B78F758}">
            <xm:f>'Parametro Semaf Cuatrienal'!$D$5</xm:f>
            <x14:dxf>
              <fill>
                <patternFill>
                  <bgColor theme="6" tint="-0.499984740745262"/>
                </patternFill>
              </fill>
            </x14:dxf>
          </x14:cfRule>
          <xm:sqref>E4:E9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opLeftCell="L1" workbookViewId="0">
      <selection activeCell="N3" sqref="N3"/>
    </sheetView>
  </sheetViews>
  <sheetFormatPr baseColWidth="10" defaultRowHeight="12.75" x14ac:dyDescent="0.2"/>
  <cols>
    <col min="1" max="1" width="43.140625" style="693" customWidth="1"/>
    <col min="2" max="2" width="17.7109375" style="693" customWidth="1"/>
    <col min="3" max="3" width="26.85546875" style="693" customWidth="1"/>
    <col min="4" max="4" width="34.7109375" style="693" customWidth="1"/>
    <col min="5" max="5" width="24.42578125" style="693" hidden="1" customWidth="1"/>
    <col min="6" max="6" width="17.85546875" style="693" customWidth="1"/>
    <col min="7" max="7" width="19.5703125" style="693" customWidth="1"/>
    <col min="8" max="8" width="11.42578125" style="693"/>
    <col min="9" max="9" width="59.42578125" style="693" customWidth="1"/>
    <col min="10" max="10" width="10.85546875" style="713" customWidth="1"/>
    <col min="11" max="11" width="11.42578125" style="693"/>
    <col min="12" max="12" width="61.5703125" style="693" customWidth="1"/>
    <col min="13" max="13" width="15.28515625" style="714" customWidth="1"/>
    <col min="14" max="249" width="11.42578125" style="693"/>
    <col min="250" max="250" width="73.5703125" style="693" customWidth="1"/>
    <col min="251" max="251" width="17.7109375" style="693" customWidth="1"/>
    <col min="252" max="252" width="26.85546875" style="693" customWidth="1"/>
    <col min="253" max="253" width="34.7109375" style="693" customWidth="1"/>
    <col min="254" max="254" width="0" style="693" hidden="1" customWidth="1"/>
    <col min="255" max="255" width="17.85546875" style="693" customWidth="1"/>
    <col min="256" max="256" width="19.5703125" style="693" customWidth="1"/>
    <col min="257" max="505" width="11.42578125" style="693"/>
    <col min="506" max="506" width="73.5703125" style="693" customWidth="1"/>
    <col min="507" max="507" width="17.7109375" style="693" customWidth="1"/>
    <col min="508" max="508" width="26.85546875" style="693" customWidth="1"/>
    <col min="509" max="509" width="34.7109375" style="693" customWidth="1"/>
    <col min="510" max="510" width="0" style="693" hidden="1" customWidth="1"/>
    <col min="511" max="511" width="17.85546875" style="693" customWidth="1"/>
    <col min="512" max="512" width="19.5703125" style="693" customWidth="1"/>
    <col min="513" max="761" width="11.42578125" style="693"/>
    <col min="762" max="762" width="73.5703125" style="693" customWidth="1"/>
    <col min="763" max="763" width="17.7109375" style="693" customWidth="1"/>
    <col min="764" max="764" width="26.85546875" style="693" customWidth="1"/>
    <col min="765" max="765" width="34.7109375" style="693" customWidth="1"/>
    <col min="766" max="766" width="0" style="693" hidden="1" customWidth="1"/>
    <col min="767" max="767" width="17.85546875" style="693" customWidth="1"/>
    <col min="768" max="768" width="19.5703125" style="693" customWidth="1"/>
    <col min="769" max="1017" width="11.42578125" style="693"/>
    <col min="1018" max="1018" width="73.5703125" style="693" customWidth="1"/>
    <col min="1019" max="1019" width="17.7109375" style="693" customWidth="1"/>
    <col min="1020" max="1020" width="26.85546875" style="693" customWidth="1"/>
    <col min="1021" max="1021" width="34.7109375" style="693" customWidth="1"/>
    <col min="1022" max="1022" width="0" style="693" hidden="1" customWidth="1"/>
    <col min="1023" max="1023" width="17.85546875" style="693" customWidth="1"/>
    <col min="1024" max="1024" width="19.5703125" style="693" customWidth="1"/>
    <col min="1025" max="1273" width="11.42578125" style="693"/>
    <col min="1274" max="1274" width="73.5703125" style="693" customWidth="1"/>
    <col min="1275" max="1275" width="17.7109375" style="693" customWidth="1"/>
    <col min="1276" max="1276" width="26.85546875" style="693" customWidth="1"/>
    <col min="1277" max="1277" width="34.7109375" style="693" customWidth="1"/>
    <col min="1278" max="1278" width="0" style="693" hidden="1" customWidth="1"/>
    <col min="1279" max="1279" width="17.85546875" style="693" customWidth="1"/>
    <col min="1280" max="1280" width="19.5703125" style="693" customWidth="1"/>
    <col min="1281" max="1529" width="11.42578125" style="693"/>
    <col min="1530" max="1530" width="73.5703125" style="693" customWidth="1"/>
    <col min="1531" max="1531" width="17.7109375" style="693" customWidth="1"/>
    <col min="1532" max="1532" width="26.85546875" style="693" customWidth="1"/>
    <col min="1533" max="1533" width="34.7109375" style="693" customWidth="1"/>
    <col min="1534" max="1534" width="0" style="693" hidden="1" customWidth="1"/>
    <col min="1535" max="1535" width="17.85546875" style="693" customWidth="1"/>
    <col min="1536" max="1536" width="19.5703125" style="693" customWidth="1"/>
    <col min="1537" max="1785" width="11.42578125" style="693"/>
    <col min="1786" max="1786" width="73.5703125" style="693" customWidth="1"/>
    <col min="1787" max="1787" width="17.7109375" style="693" customWidth="1"/>
    <col min="1788" max="1788" width="26.85546875" style="693" customWidth="1"/>
    <col min="1789" max="1789" width="34.7109375" style="693" customWidth="1"/>
    <col min="1790" max="1790" width="0" style="693" hidden="1" customWidth="1"/>
    <col min="1791" max="1791" width="17.85546875" style="693" customWidth="1"/>
    <col min="1792" max="1792" width="19.5703125" style="693" customWidth="1"/>
    <col min="1793" max="2041" width="11.42578125" style="693"/>
    <col min="2042" max="2042" width="73.5703125" style="693" customWidth="1"/>
    <col min="2043" max="2043" width="17.7109375" style="693" customWidth="1"/>
    <col min="2044" max="2044" width="26.85546875" style="693" customWidth="1"/>
    <col min="2045" max="2045" width="34.7109375" style="693" customWidth="1"/>
    <col min="2046" max="2046" width="0" style="693" hidden="1" customWidth="1"/>
    <col min="2047" max="2047" width="17.85546875" style="693" customWidth="1"/>
    <col min="2048" max="2048" width="19.5703125" style="693" customWidth="1"/>
    <col min="2049" max="2297" width="11.42578125" style="693"/>
    <col min="2298" max="2298" width="73.5703125" style="693" customWidth="1"/>
    <col min="2299" max="2299" width="17.7109375" style="693" customWidth="1"/>
    <col min="2300" max="2300" width="26.85546875" style="693" customWidth="1"/>
    <col min="2301" max="2301" width="34.7109375" style="693" customWidth="1"/>
    <col min="2302" max="2302" width="0" style="693" hidden="1" customWidth="1"/>
    <col min="2303" max="2303" width="17.85546875" style="693" customWidth="1"/>
    <col min="2304" max="2304" width="19.5703125" style="693" customWidth="1"/>
    <col min="2305" max="2553" width="11.42578125" style="693"/>
    <col min="2554" max="2554" width="73.5703125" style="693" customWidth="1"/>
    <col min="2555" max="2555" width="17.7109375" style="693" customWidth="1"/>
    <col min="2556" max="2556" width="26.85546875" style="693" customWidth="1"/>
    <col min="2557" max="2557" width="34.7109375" style="693" customWidth="1"/>
    <col min="2558" max="2558" width="0" style="693" hidden="1" customWidth="1"/>
    <col min="2559" max="2559" width="17.85546875" style="693" customWidth="1"/>
    <col min="2560" max="2560" width="19.5703125" style="693" customWidth="1"/>
    <col min="2561" max="2809" width="11.42578125" style="693"/>
    <col min="2810" max="2810" width="73.5703125" style="693" customWidth="1"/>
    <col min="2811" max="2811" width="17.7109375" style="693" customWidth="1"/>
    <col min="2812" max="2812" width="26.85546875" style="693" customWidth="1"/>
    <col min="2813" max="2813" width="34.7109375" style="693" customWidth="1"/>
    <col min="2814" max="2814" width="0" style="693" hidden="1" customWidth="1"/>
    <col min="2815" max="2815" width="17.85546875" style="693" customWidth="1"/>
    <col min="2816" max="2816" width="19.5703125" style="693" customWidth="1"/>
    <col min="2817" max="3065" width="11.42578125" style="693"/>
    <col min="3066" max="3066" width="73.5703125" style="693" customWidth="1"/>
    <col min="3067" max="3067" width="17.7109375" style="693" customWidth="1"/>
    <col min="3068" max="3068" width="26.85546875" style="693" customWidth="1"/>
    <col min="3069" max="3069" width="34.7109375" style="693" customWidth="1"/>
    <col min="3070" max="3070" width="0" style="693" hidden="1" customWidth="1"/>
    <col min="3071" max="3071" width="17.85546875" style="693" customWidth="1"/>
    <col min="3072" max="3072" width="19.5703125" style="693" customWidth="1"/>
    <col min="3073" max="3321" width="11.42578125" style="693"/>
    <col min="3322" max="3322" width="73.5703125" style="693" customWidth="1"/>
    <col min="3323" max="3323" width="17.7109375" style="693" customWidth="1"/>
    <col min="3324" max="3324" width="26.85546875" style="693" customWidth="1"/>
    <col min="3325" max="3325" width="34.7109375" style="693" customWidth="1"/>
    <col min="3326" max="3326" width="0" style="693" hidden="1" customWidth="1"/>
    <col min="3327" max="3327" width="17.85546875" style="693" customWidth="1"/>
    <col min="3328" max="3328" width="19.5703125" style="693" customWidth="1"/>
    <col min="3329" max="3577" width="11.42578125" style="693"/>
    <col min="3578" max="3578" width="73.5703125" style="693" customWidth="1"/>
    <col min="3579" max="3579" width="17.7109375" style="693" customWidth="1"/>
    <col min="3580" max="3580" width="26.85546875" style="693" customWidth="1"/>
    <col min="3581" max="3581" width="34.7109375" style="693" customWidth="1"/>
    <col min="3582" max="3582" width="0" style="693" hidden="1" customWidth="1"/>
    <col min="3583" max="3583" width="17.85546875" style="693" customWidth="1"/>
    <col min="3584" max="3584" width="19.5703125" style="693" customWidth="1"/>
    <col min="3585" max="3833" width="11.42578125" style="693"/>
    <col min="3834" max="3834" width="73.5703125" style="693" customWidth="1"/>
    <col min="3835" max="3835" width="17.7109375" style="693" customWidth="1"/>
    <col min="3836" max="3836" width="26.85546875" style="693" customWidth="1"/>
    <col min="3837" max="3837" width="34.7109375" style="693" customWidth="1"/>
    <col min="3838" max="3838" width="0" style="693" hidden="1" customWidth="1"/>
    <col min="3839" max="3839" width="17.85546875" style="693" customWidth="1"/>
    <col min="3840" max="3840" width="19.5703125" style="693" customWidth="1"/>
    <col min="3841" max="4089" width="11.42578125" style="693"/>
    <col min="4090" max="4090" width="73.5703125" style="693" customWidth="1"/>
    <col min="4091" max="4091" width="17.7109375" style="693" customWidth="1"/>
    <col min="4092" max="4092" width="26.85546875" style="693" customWidth="1"/>
    <col min="4093" max="4093" width="34.7109375" style="693" customWidth="1"/>
    <col min="4094" max="4094" width="0" style="693" hidden="1" customWidth="1"/>
    <col min="4095" max="4095" width="17.85546875" style="693" customWidth="1"/>
    <col min="4096" max="4096" width="19.5703125" style="693" customWidth="1"/>
    <col min="4097" max="4345" width="11.42578125" style="693"/>
    <col min="4346" max="4346" width="73.5703125" style="693" customWidth="1"/>
    <col min="4347" max="4347" width="17.7109375" style="693" customWidth="1"/>
    <col min="4348" max="4348" width="26.85546875" style="693" customWidth="1"/>
    <col min="4349" max="4349" width="34.7109375" style="693" customWidth="1"/>
    <col min="4350" max="4350" width="0" style="693" hidden="1" customWidth="1"/>
    <col min="4351" max="4351" width="17.85546875" style="693" customWidth="1"/>
    <col min="4352" max="4352" width="19.5703125" style="693" customWidth="1"/>
    <col min="4353" max="4601" width="11.42578125" style="693"/>
    <col min="4602" max="4602" width="73.5703125" style="693" customWidth="1"/>
    <col min="4603" max="4603" width="17.7109375" style="693" customWidth="1"/>
    <col min="4604" max="4604" width="26.85546875" style="693" customWidth="1"/>
    <col min="4605" max="4605" width="34.7109375" style="693" customWidth="1"/>
    <col min="4606" max="4606" width="0" style="693" hidden="1" customWidth="1"/>
    <col min="4607" max="4607" width="17.85546875" style="693" customWidth="1"/>
    <col min="4608" max="4608" width="19.5703125" style="693" customWidth="1"/>
    <col min="4609" max="4857" width="11.42578125" style="693"/>
    <col min="4858" max="4858" width="73.5703125" style="693" customWidth="1"/>
    <col min="4859" max="4859" width="17.7109375" style="693" customWidth="1"/>
    <col min="4860" max="4860" width="26.85546875" style="693" customWidth="1"/>
    <col min="4861" max="4861" width="34.7109375" style="693" customWidth="1"/>
    <col min="4862" max="4862" width="0" style="693" hidden="1" customWidth="1"/>
    <col min="4863" max="4863" width="17.85546875" style="693" customWidth="1"/>
    <col min="4864" max="4864" width="19.5703125" style="693" customWidth="1"/>
    <col min="4865" max="5113" width="11.42578125" style="693"/>
    <col min="5114" max="5114" width="73.5703125" style="693" customWidth="1"/>
    <col min="5115" max="5115" width="17.7109375" style="693" customWidth="1"/>
    <col min="5116" max="5116" width="26.85546875" style="693" customWidth="1"/>
    <col min="5117" max="5117" width="34.7109375" style="693" customWidth="1"/>
    <col min="5118" max="5118" width="0" style="693" hidden="1" customWidth="1"/>
    <col min="5119" max="5119" width="17.85546875" style="693" customWidth="1"/>
    <col min="5120" max="5120" width="19.5703125" style="693" customWidth="1"/>
    <col min="5121" max="5369" width="11.42578125" style="693"/>
    <col min="5370" max="5370" width="73.5703125" style="693" customWidth="1"/>
    <col min="5371" max="5371" width="17.7109375" style="693" customWidth="1"/>
    <col min="5372" max="5372" width="26.85546875" style="693" customWidth="1"/>
    <col min="5373" max="5373" width="34.7109375" style="693" customWidth="1"/>
    <col min="5374" max="5374" width="0" style="693" hidden="1" customWidth="1"/>
    <col min="5375" max="5375" width="17.85546875" style="693" customWidth="1"/>
    <col min="5376" max="5376" width="19.5703125" style="693" customWidth="1"/>
    <col min="5377" max="5625" width="11.42578125" style="693"/>
    <col min="5626" max="5626" width="73.5703125" style="693" customWidth="1"/>
    <col min="5627" max="5627" width="17.7109375" style="693" customWidth="1"/>
    <col min="5628" max="5628" width="26.85546875" style="693" customWidth="1"/>
    <col min="5629" max="5629" width="34.7109375" style="693" customWidth="1"/>
    <col min="5630" max="5630" width="0" style="693" hidden="1" customWidth="1"/>
    <col min="5631" max="5631" width="17.85546875" style="693" customWidth="1"/>
    <col min="5632" max="5632" width="19.5703125" style="693" customWidth="1"/>
    <col min="5633" max="5881" width="11.42578125" style="693"/>
    <col min="5882" max="5882" width="73.5703125" style="693" customWidth="1"/>
    <col min="5883" max="5883" width="17.7109375" style="693" customWidth="1"/>
    <col min="5884" max="5884" width="26.85546875" style="693" customWidth="1"/>
    <col min="5885" max="5885" width="34.7109375" style="693" customWidth="1"/>
    <col min="5886" max="5886" width="0" style="693" hidden="1" customWidth="1"/>
    <col min="5887" max="5887" width="17.85546875" style="693" customWidth="1"/>
    <col min="5888" max="5888" width="19.5703125" style="693" customWidth="1"/>
    <col min="5889" max="6137" width="11.42578125" style="693"/>
    <col min="6138" max="6138" width="73.5703125" style="693" customWidth="1"/>
    <col min="6139" max="6139" width="17.7109375" style="693" customWidth="1"/>
    <col min="6140" max="6140" width="26.85546875" style="693" customWidth="1"/>
    <col min="6141" max="6141" width="34.7109375" style="693" customWidth="1"/>
    <col min="6142" max="6142" width="0" style="693" hidden="1" customWidth="1"/>
    <col min="6143" max="6143" width="17.85546875" style="693" customWidth="1"/>
    <col min="6144" max="6144" width="19.5703125" style="693" customWidth="1"/>
    <col min="6145" max="6393" width="11.42578125" style="693"/>
    <col min="6394" max="6394" width="73.5703125" style="693" customWidth="1"/>
    <col min="6395" max="6395" width="17.7109375" style="693" customWidth="1"/>
    <col min="6396" max="6396" width="26.85546875" style="693" customWidth="1"/>
    <col min="6397" max="6397" width="34.7109375" style="693" customWidth="1"/>
    <col min="6398" max="6398" width="0" style="693" hidden="1" customWidth="1"/>
    <col min="6399" max="6399" width="17.85546875" style="693" customWidth="1"/>
    <col min="6400" max="6400" width="19.5703125" style="693" customWidth="1"/>
    <col min="6401" max="6649" width="11.42578125" style="693"/>
    <col min="6650" max="6650" width="73.5703125" style="693" customWidth="1"/>
    <col min="6651" max="6651" width="17.7109375" style="693" customWidth="1"/>
    <col min="6652" max="6652" width="26.85546875" style="693" customWidth="1"/>
    <col min="6653" max="6653" width="34.7109375" style="693" customWidth="1"/>
    <col min="6654" max="6654" width="0" style="693" hidden="1" customWidth="1"/>
    <col min="6655" max="6655" width="17.85546875" style="693" customWidth="1"/>
    <col min="6656" max="6656" width="19.5703125" style="693" customWidth="1"/>
    <col min="6657" max="6905" width="11.42578125" style="693"/>
    <col min="6906" max="6906" width="73.5703125" style="693" customWidth="1"/>
    <col min="6907" max="6907" width="17.7109375" style="693" customWidth="1"/>
    <col min="6908" max="6908" width="26.85546875" style="693" customWidth="1"/>
    <col min="6909" max="6909" width="34.7109375" style="693" customWidth="1"/>
    <col min="6910" max="6910" width="0" style="693" hidden="1" customWidth="1"/>
    <col min="6911" max="6911" width="17.85546875" style="693" customWidth="1"/>
    <col min="6912" max="6912" width="19.5703125" style="693" customWidth="1"/>
    <col min="6913" max="7161" width="11.42578125" style="693"/>
    <col min="7162" max="7162" width="73.5703125" style="693" customWidth="1"/>
    <col min="7163" max="7163" width="17.7109375" style="693" customWidth="1"/>
    <col min="7164" max="7164" width="26.85546875" style="693" customWidth="1"/>
    <col min="7165" max="7165" width="34.7109375" style="693" customWidth="1"/>
    <col min="7166" max="7166" width="0" style="693" hidden="1" customWidth="1"/>
    <col min="7167" max="7167" width="17.85546875" style="693" customWidth="1"/>
    <col min="7168" max="7168" width="19.5703125" style="693" customWidth="1"/>
    <col min="7169" max="7417" width="11.42578125" style="693"/>
    <col min="7418" max="7418" width="73.5703125" style="693" customWidth="1"/>
    <col min="7419" max="7419" width="17.7109375" style="693" customWidth="1"/>
    <col min="7420" max="7420" width="26.85546875" style="693" customWidth="1"/>
    <col min="7421" max="7421" width="34.7109375" style="693" customWidth="1"/>
    <col min="7422" max="7422" width="0" style="693" hidden="1" customWidth="1"/>
    <col min="7423" max="7423" width="17.85546875" style="693" customWidth="1"/>
    <col min="7424" max="7424" width="19.5703125" style="693" customWidth="1"/>
    <col min="7425" max="7673" width="11.42578125" style="693"/>
    <col min="7674" max="7674" width="73.5703125" style="693" customWidth="1"/>
    <col min="7675" max="7675" width="17.7109375" style="693" customWidth="1"/>
    <col min="7676" max="7676" width="26.85546875" style="693" customWidth="1"/>
    <col min="7677" max="7677" width="34.7109375" style="693" customWidth="1"/>
    <col min="7678" max="7678" width="0" style="693" hidden="1" customWidth="1"/>
    <col min="7679" max="7679" width="17.85546875" style="693" customWidth="1"/>
    <col min="7680" max="7680" width="19.5703125" style="693" customWidth="1"/>
    <col min="7681" max="7929" width="11.42578125" style="693"/>
    <col min="7930" max="7930" width="73.5703125" style="693" customWidth="1"/>
    <col min="7931" max="7931" width="17.7109375" style="693" customWidth="1"/>
    <col min="7932" max="7932" width="26.85546875" style="693" customWidth="1"/>
    <col min="7933" max="7933" width="34.7109375" style="693" customWidth="1"/>
    <col min="7934" max="7934" width="0" style="693" hidden="1" customWidth="1"/>
    <col min="7935" max="7935" width="17.85546875" style="693" customWidth="1"/>
    <col min="7936" max="7936" width="19.5703125" style="693" customWidth="1"/>
    <col min="7937" max="8185" width="11.42578125" style="693"/>
    <col min="8186" max="8186" width="73.5703125" style="693" customWidth="1"/>
    <col min="8187" max="8187" width="17.7109375" style="693" customWidth="1"/>
    <col min="8188" max="8188" width="26.85546875" style="693" customWidth="1"/>
    <col min="8189" max="8189" width="34.7109375" style="693" customWidth="1"/>
    <col min="8190" max="8190" width="0" style="693" hidden="1" customWidth="1"/>
    <col min="8191" max="8191" width="17.85546875" style="693" customWidth="1"/>
    <col min="8192" max="8192" width="19.5703125" style="693" customWidth="1"/>
    <col min="8193" max="8441" width="11.42578125" style="693"/>
    <col min="8442" max="8442" width="73.5703125" style="693" customWidth="1"/>
    <col min="8443" max="8443" width="17.7109375" style="693" customWidth="1"/>
    <col min="8444" max="8444" width="26.85546875" style="693" customWidth="1"/>
    <col min="8445" max="8445" width="34.7109375" style="693" customWidth="1"/>
    <col min="8446" max="8446" width="0" style="693" hidden="1" customWidth="1"/>
    <col min="8447" max="8447" width="17.85546875" style="693" customWidth="1"/>
    <col min="8448" max="8448" width="19.5703125" style="693" customWidth="1"/>
    <col min="8449" max="8697" width="11.42578125" style="693"/>
    <col min="8698" max="8698" width="73.5703125" style="693" customWidth="1"/>
    <col min="8699" max="8699" width="17.7109375" style="693" customWidth="1"/>
    <col min="8700" max="8700" width="26.85546875" style="693" customWidth="1"/>
    <col min="8701" max="8701" width="34.7109375" style="693" customWidth="1"/>
    <col min="8702" max="8702" width="0" style="693" hidden="1" customWidth="1"/>
    <col min="8703" max="8703" width="17.85546875" style="693" customWidth="1"/>
    <col min="8704" max="8704" width="19.5703125" style="693" customWidth="1"/>
    <col min="8705" max="8953" width="11.42578125" style="693"/>
    <col min="8954" max="8954" width="73.5703125" style="693" customWidth="1"/>
    <col min="8955" max="8955" width="17.7109375" style="693" customWidth="1"/>
    <col min="8956" max="8956" width="26.85546875" style="693" customWidth="1"/>
    <col min="8957" max="8957" width="34.7109375" style="693" customWidth="1"/>
    <col min="8958" max="8958" width="0" style="693" hidden="1" customWidth="1"/>
    <col min="8959" max="8959" width="17.85546875" style="693" customWidth="1"/>
    <col min="8960" max="8960" width="19.5703125" style="693" customWidth="1"/>
    <col min="8961" max="9209" width="11.42578125" style="693"/>
    <col min="9210" max="9210" width="73.5703125" style="693" customWidth="1"/>
    <col min="9211" max="9211" width="17.7109375" style="693" customWidth="1"/>
    <col min="9212" max="9212" width="26.85546875" style="693" customWidth="1"/>
    <col min="9213" max="9213" width="34.7109375" style="693" customWidth="1"/>
    <col min="9214" max="9214" width="0" style="693" hidden="1" customWidth="1"/>
    <col min="9215" max="9215" width="17.85546875" style="693" customWidth="1"/>
    <col min="9216" max="9216" width="19.5703125" style="693" customWidth="1"/>
    <col min="9217" max="9465" width="11.42578125" style="693"/>
    <col min="9466" max="9466" width="73.5703125" style="693" customWidth="1"/>
    <col min="9467" max="9467" width="17.7109375" style="693" customWidth="1"/>
    <col min="9468" max="9468" width="26.85546875" style="693" customWidth="1"/>
    <col min="9469" max="9469" width="34.7109375" style="693" customWidth="1"/>
    <col min="9470" max="9470" width="0" style="693" hidden="1" customWidth="1"/>
    <col min="9471" max="9471" width="17.85546875" style="693" customWidth="1"/>
    <col min="9472" max="9472" width="19.5703125" style="693" customWidth="1"/>
    <col min="9473" max="9721" width="11.42578125" style="693"/>
    <col min="9722" max="9722" width="73.5703125" style="693" customWidth="1"/>
    <col min="9723" max="9723" width="17.7109375" style="693" customWidth="1"/>
    <col min="9724" max="9724" width="26.85546875" style="693" customWidth="1"/>
    <col min="9725" max="9725" width="34.7109375" style="693" customWidth="1"/>
    <col min="9726" max="9726" width="0" style="693" hidden="1" customWidth="1"/>
    <col min="9727" max="9727" width="17.85546875" style="693" customWidth="1"/>
    <col min="9728" max="9728" width="19.5703125" style="693" customWidth="1"/>
    <col min="9729" max="9977" width="11.42578125" style="693"/>
    <col min="9978" max="9978" width="73.5703125" style="693" customWidth="1"/>
    <col min="9979" max="9979" width="17.7109375" style="693" customWidth="1"/>
    <col min="9980" max="9980" width="26.85546875" style="693" customWidth="1"/>
    <col min="9981" max="9981" width="34.7109375" style="693" customWidth="1"/>
    <col min="9982" max="9982" width="0" style="693" hidden="1" customWidth="1"/>
    <col min="9983" max="9983" width="17.85546875" style="693" customWidth="1"/>
    <col min="9984" max="9984" width="19.5703125" style="693" customWidth="1"/>
    <col min="9985" max="10233" width="11.42578125" style="693"/>
    <col min="10234" max="10234" width="73.5703125" style="693" customWidth="1"/>
    <col min="10235" max="10235" width="17.7109375" style="693" customWidth="1"/>
    <col min="10236" max="10236" width="26.85546875" style="693" customWidth="1"/>
    <col min="10237" max="10237" width="34.7109375" style="693" customWidth="1"/>
    <col min="10238" max="10238" width="0" style="693" hidden="1" customWidth="1"/>
    <col min="10239" max="10239" width="17.85546875" style="693" customWidth="1"/>
    <col min="10240" max="10240" width="19.5703125" style="693" customWidth="1"/>
    <col min="10241" max="10489" width="11.42578125" style="693"/>
    <col min="10490" max="10490" width="73.5703125" style="693" customWidth="1"/>
    <col min="10491" max="10491" width="17.7109375" style="693" customWidth="1"/>
    <col min="10492" max="10492" width="26.85546875" style="693" customWidth="1"/>
    <col min="10493" max="10493" width="34.7109375" style="693" customWidth="1"/>
    <col min="10494" max="10494" width="0" style="693" hidden="1" customWidth="1"/>
    <col min="10495" max="10495" width="17.85546875" style="693" customWidth="1"/>
    <col min="10496" max="10496" width="19.5703125" style="693" customWidth="1"/>
    <col min="10497" max="10745" width="11.42578125" style="693"/>
    <col min="10746" max="10746" width="73.5703125" style="693" customWidth="1"/>
    <col min="10747" max="10747" width="17.7109375" style="693" customWidth="1"/>
    <col min="10748" max="10748" width="26.85546875" style="693" customWidth="1"/>
    <col min="10749" max="10749" width="34.7109375" style="693" customWidth="1"/>
    <col min="10750" max="10750" width="0" style="693" hidden="1" customWidth="1"/>
    <col min="10751" max="10751" width="17.85546875" style="693" customWidth="1"/>
    <col min="10752" max="10752" width="19.5703125" style="693" customWidth="1"/>
    <col min="10753" max="11001" width="11.42578125" style="693"/>
    <col min="11002" max="11002" width="73.5703125" style="693" customWidth="1"/>
    <col min="11003" max="11003" width="17.7109375" style="693" customWidth="1"/>
    <col min="11004" max="11004" width="26.85546875" style="693" customWidth="1"/>
    <col min="11005" max="11005" width="34.7109375" style="693" customWidth="1"/>
    <col min="11006" max="11006" width="0" style="693" hidden="1" customWidth="1"/>
    <col min="11007" max="11007" width="17.85546875" style="693" customWidth="1"/>
    <col min="11008" max="11008" width="19.5703125" style="693" customWidth="1"/>
    <col min="11009" max="11257" width="11.42578125" style="693"/>
    <col min="11258" max="11258" width="73.5703125" style="693" customWidth="1"/>
    <col min="11259" max="11259" width="17.7109375" style="693" customWidth="1"/>
    <col min="11260" max="11260" width="26.85546875" style="693" customWidth="1"/>
    <col min="11261" max="11261" width="34.7109375" style="693" customWidth="1"/>
    <col min="11262" max="11262" width="0" style="693" hidden="1" customWidth="1"/>
    <col min="11263" max="11263" width="17.85546875" style="693" customWidth="1"/>
    <col min="11264" max="11264" width="19.5703125" style="693" customWidth="1"/>
    <col min="11265" max="11513" width="11.42578125" style="693"/>
    <col min="11514" max="11514" width="73.5703125" style="693" customWidth="1"/>
    <col min="11515" max="11515" width="17.7109375" style="693" customWidth="1"/>
    <col min="11516" max="11516" width="26.85546875" style="693" customWidth="1"/>
    <col min="11517" max="11517" width="34.7109375" style="693" customWidth="1"/>
    <col min="11518" max="11518" width="0" style="693" hidden="1" customWidth="1"/>
    <col min="11519" max="11519" width="17.85546875" style="693" customWidth="1"/>
    <col min="11520" max="11520" width="19.5703125" style="693" customWidth="1"/>
    <col min="11521" max="11769" width="11.42578125" style="693"/>
    <col min="11770" max="11770" width="73.5703125" style="693" customWidth="1"/>
    <col min="11771" max="11771" width="17.7109375" style="693" customWidth="1"/>
    <col min="11772" max="11772" width="26.85546875" style="693" customWidth="1"/>
    <col min="11773" max="11773" width="34.7109375" style="693" customWidth="1"/>
    <col min="11774" max="11774" width="0" style="693" hidden="1" customWidth="1"/>
    <col min="11775" max="11775" width="17.85546875" style="693" customWidth="1"/>
    <col min="11776" max="11776" width="19.5703125" style="693" customWidth="1"/>
    <col min="11777" max="12025" width="11.42578125" style="693"/>
    <col min="12026" max="12026" width="73.5703125" style="693" customWidth="1"/>
    <col min="12027" max="12027" width="17.7109375" style="693" customWidth="1"/>
    <col min="12028" max="12028" width="26.85546875" style="693" customWidth="1"/>
    <col min="12029" max="12029" width="34.7109375" style="693" customWidth="1"/>
    <col min="12030" max="12030" width="0" style="693" hidden="1" customWidth="1"/>
    <col min="12031" max="12031" width="17.85546875" style="693" customWidth="1"/>
    <col min="12032" max="12032" width="19.5703125" style="693" customWidth="1"/>
    <col min="12033" max="12281" width="11.42578125" style="693"/>
    <col min="12282" max="12282" width="73.5703125" style="693" customWidth="1"/>
    <col min="12283" max="12283" width="17.7109375" style="693" customWidth="1"/>
    <col min="12284" max="12284" width="26.85546875" style="693" customWidth="1"/>
    <col min="12285" max="12285" width="34.7109375" style="693" customWidth="1"/>
    <col min="12286" max="12286" width="0" style="693" hidden="1" customWidth="1"/>
    <col min="12287" max="12287" width="17.85546875" style="693" customWidth="1"/>
    <col min="12288" max="12288" width="19.5703125" style="693" customWidth="1"/>
    <col min="12289" max="12537" width="11.42578125" style="693"/>
    <col min="12538" max="12538" width="73.5703125" style="693" customWidth="1"/>
    <col min="12539" max="12539" width="17.7109375" style="693" customWidth="1"/>
    <col min="12540" max="12540" width="26.85546875" style="693" customWidth="1"/>
    <col min="12541" max="12541" width="34.7109375" style="693" customWidth="1"/>
    <col min="12542" max="12542" width="0" style="693" hidden="1" customWidth="1"/>
    <col min="12543" max="12543" width="17.85546875" style="693" customWidth="1"/>
    <col min="12544" max="12544" width="19.5703125" style="693" customWidth="1"/>
    <col min="12545" max="12793" width="11.42578125" style="693"/>
    <col min="12794" max="12794" width="73.5703125" style="693" customWidth="1"/>
    <col min="12795" max="12795" width="17.7109375" style="693" customWidth="1"/>
    <col min="12796" max="12796" width="26.85546875" style="693" customWidth="1"/>
    <col min="12797" max="12797" width="34.7109375" style="693" customWidth="1"/>
    <col min="12798" max="12798" width="0" style="693" hidden="1" customWidth="1"/>
    <col min="12799" max="12799" width="17.85546875" style="693" customWidth="1"/>
    <col min="12800" max="12800" width="19.5703125" style="693" customWidth="1"/>
    <col min="12801" max="13049" width="11.42578125" style="693"/>
    <col min="13050" max="13050" width="73.5703125" style="693" customWidth="1"/>
    <col min="13051" max="13051" width="17.7109375" style="693" customWidth="1"/>
    <col min="13052" max="13052" width="26.85546875" style="693" customWidth="1"/>
    <col min="13053" max="13053" width="34.7109375" style="693" customWidth="1"/>
    <col min="13054" max="13054" width="0" style="693" hidden="1" customWidth="1"/>
    <col min="13055" max="13055" width="17.85546875" style="693" customWidth="1"/>
    <col min="13056" max="13056" width="19.5703125" style="693" customWidth="1"/>
    <col min="13057" max="13305" width="11.42578125" style="693"/>
    <col min="13306" max="13306" width="73.5703125" style="693" customWidth="1"/>
    <col min="13307" max="13307" width="17.7109375" style="693" customWidth="1"/>
    <col min="13308" max="13308" width="26.85546875" style="693" customWidth="1"/>
    <col min="13309" max="13309" width="34.7109375" style="693" customWidth="1"/>
    <col min="13310" max="13310" width="0" style="693" hidden="1" customWidth="1"/>
    <col min="13311" max="13311" width="17.85546875" style="693" customWidth="1"/>
    <col min="13312" max="13312" width="19.5703125" style="693" customWidth="1"/>
    <col min="13313" max="13561" width="11.42578125" style="693"/>
    <col min="13562" max="13562" width="73.5703125" style="693" customWidth="1"/>
    <col min="13563" max="13563" width="17.7109375" style="693" customWidth="1"/>
    <col min="13564" max="13564" width="26.85546875" style="693" customWidth="1"/>
    <col min="13565" max="13565" width="34.7109375" style="693" customWidth="1"/>
    <col min="13566" max="13566" width="0" style="693" hidden="1" customWidth="1"/>
    <col min="13567" max="13567" width="17.85546875" style="693" customWidth="1"/>
    <col min="13568" max="13568" width="19.5703125" style="693" customWidth="1"/>
    <col min="13569" max="13817" width="11.42578125" style="693"/>
    <col min="13818" max="13818" width="73.5703125" style="693" customWidth="1"/>
    <col min="13819" max="13819" width="17.7109375" style="693" customWidth="1"/>
    <col min="13820" max="13820" width="26.85546875" style="693" customWidth="1"/>
    <col min="13821" max="13821" width="34.7109375" style="693" customWidth="1"/>
    <col min="13822" max="13822" width="0" style="693" hidden="1" customWidth="1"/>
    <col min="13823" max="13823" width="17.85546875" style="693" customWidth="1"/>
    <col min="13824" max="13824" width="19.5703125" style="693" customWidth="1"/>
    <col min="13825" max="14073" width="11.42578125" style="693"/>
    <col min="14074" max="14074" width="73.5703125" style="693" customWidth="1"/>
    <col min="14075" max="14075" width="17.7109375" style="693" customWidth="1"/>
    <col min="14076" max="14076" width="26.85546875" style="693" customWidth="1"/>
    <col min="14077" max="14077" width="34.7109375" style="693" customWidth="1"/>
    <col min="14078" max="14078" width="0" style="693" hidden="1" customWidth="1"/>
    <col min="14079" max="14079" width="17.85546875" style="693" customWidth="1"/>
    <col min="14080" max="14080" width="19.5703125" style="693" customWidth="1"/>
    <col min="14081" max="14329" width="11.42578125" style="693"/>
    <col min="14330" max="14330" width="73.5703125" style="693" customWidth="1"/>
    <col min="14331" max="14331" width="17.7109375" style="693" customWidth="1"/>
    <col min="14332" max="14332" width="26.85546875" style="693" customWidth="1"/>
    <col min="14333" max="14333" width="34.7109375" style="693" customWidth="1"/>
    <col min="14334" max="14334" width="0" style="693" hidden="1" customWidth="1"/>
    <col min="14335" max="14335" width="17.85546875" style="693" customWidth="1"/>
    <col min="14336" max="14336" width="19.5703125" style="693" customWidth="1"/>
    <col min="14337" max="14585" width="11.42578125" style="693"/>
    <col min="14586" max="14586" width="73.5703125" style="693" customWidth="1"/>
    <col min="14587" max="14587" width="17.7109375" style="693" customWidth="1"/>
    <col min="14588" max="14588" width="26.85546875" style="693" customWidth="1"/>
    <col min="14589" max="14589" width="34.7109375" style="693" customWidth="1"/>
    <col min="14590" max="14590" width="0" style="693" hidden="1" customWidth="1"/>
    <col min="14591" max="14591" width="17.85546875" style="693" customWidth="1"/>
    <col min="14592" max="14592" width="19.5703125" style="693" customWidth="1"/>
    <col min="14593" max="14841" width="11.42578125" style="693"/>
    <col min="14842" max="14842" width="73.5703125" style="693" customWidth="1"/>
    <col min="14843" max="14843" width="17.7109375" style="693" customWidth="1"/>
    <col min="14844" max="14844" width="26.85546875" style="693" customWidth="1"/>
    <col min="14845" max="14845" width="34.7109375" style="693" customWidth="1"/>
    <col min="14846" max="14846" width="0" style="693" hidden="1" customWidth="1"/>
    <col min="14847" max="14847" width="17.85546875" style="693" customWidth="1"/>
    <col min="14848" max="14848" width="19.5703125" style="693" customWidth="1"/>
    <col min="14849" max="15097" width="11.42578125" style="693"/>
    <col min="15098" max="15098" width="73.5703125" style="693" customWidth="1"/>
    <col min="15099" max="15099" width="17.7109375" style="693" customWidth="1"/>
    <col min="15100" max="15100" width="26.85546875" style="693" customWidth="1"/>
    <col min="15101" max="15101" width="34.7109375" style="693" customWidth="1"/>
    <col min="15102" max="15102" width="0" style="693" hidden="1" customWidth="1"/>
    <col min="15103" max="15103" width="17.85546875" style="693" customWidth="1"/>
    <col min="15104" max="15104" width="19.5703125" style="693" customWidth="1"/>
    <col min="15105" max="15353" width="11.42578125" style="693"/>
    <col min="15354" max="15354" width="73.5703125" style="693" customWidth="1"/>
    <col min="15355" max="15355" width="17.7109375" style="693" customWidth="1"/>
    <col min="15356" max="15356" width="26.85546875" style="693" customWidth="1"/>
    <col min="15357" max="15357" width="34.7109375" style="693" customWidth="1"/>
    <col min="15358" max="15358" width="0" style="693" hidden="1" customWidth="1"/>
    <col min="15359" max="15359" width="17.85546875" style="693" customWidth="1"/>
    <col min="15360" max="15360" width="19.5703125" style="693" customWidth="1"/>
    <col min="15361" max="15609" width="11.42578125" style="693"/>
    <col min="15610" max="15610" width="73.5703125" style="693" customWidth="1"/>
    <col min="15611" max="15611" width="17.7109375" style="693" customWidth="1"/>
    <col min="15612" max="15612" width="26.85546875" style="693" customWidth="1"/>
    <col min="15613" max="15613" width="34.7109375" style="693" customWidth="1"/>
    <col min="15614" max="15614" width="0" style="693" hidden="1" customWidth="1"/>
    <col min="15615" max="15615" width="17.85546875" style="693" customWidth="1"/>
    <col min="15616" max="15616" width="19.5703125" style="693" customWidth="1"/>
    <col min="15617" max="15865" width="11.42578125" style="693"/>
    <col min="15866" max="15866" width="73.5703125" style="693" customWidth="1"/>
    <col min="15867" max="15867" width="17.7109375" style="693" customWidth="1"/>
    <col min="15868" max="15868" width="26.85546875" style="693" customWidth="1"/>
    <col min="15869" max="15869" width="34.7109375" style="693" customWidth="1"/>
    <col min="15870" max="15870" width="0" style="693" hidden="1" customWidth="1"/>
    <col min="15871" max="15871" width="17.85546875" style="693" customWidth="1"/>
    <col min="15872" max="15872" width="19.5703125" style="693" customWidth="1"/>
    <col min="15873" max="16121" width="11.42578125" style="693"/>
    <col min="16122" max="16122" width="73.5703125" style="693" customWidth="1"/>
    <col min="16123" max="16123" width="17.7109375" style="693" customWidth="1"/>
    <col min="16124" max="16124" width="26.85546875" style="693" customWidth="1"/>
    <col min="16125" max="16125" width="34.7109375" style="693" customWidth="1"/>
    <col min="16126" max="16126" width="0" style="693" hidden="1" customWidth="1"/>
    <col min="16127" max="16127" width="17.85546875" style="693" customWidth="1"/>
    <col min="16128" max="16128" width="19.5703125" style="693" customWidth="1"/>
    <col min="16129" max="16384" width="11.42578125" style="693"/>
  </cols>
  <sheetData>
    <row r="1" spans="1:18" ht="13.5" thickBot="1" x14ac:dyDescent="0.25"/>
    <row r="2" spans="1:18" ht="51.75" thickBot="1" x14ac:dyDescent="0.25">
      <c r="A2" s="691" t="s">
        <v>799</v>
      </c>
      <c r="B2" s="692" t="s">
        <v>800</v>
      </c>
      <c r="C2" s="691" t="s">
        <v>517</v>
      </c>
      <c r="D2" s="692" t="s">
        <v>801</v>
      </c>
      <c r="E2" s="692" t="s">
        <v>802</v>
      </c>
      <c r="F2" s="692" t="s">
        <v>803</v>
      </c>
      <c r="G2" s="692" t="s">
        <v>804</v>
      </c>
      <c r="I2" s="391" t="s">
        <v>577</v>
      </c>
      <c r="J2" t="s">
        <v>824</v>
      </c>
      <c r="K2"/>
      <c r="L2" s="715" t="s">
        <v>825</v>
      </c>
      <c r="M2" s="716" t="s">
        <v>824</v>
      </c>
      <c r="N2" s="701"/>
      <c r="O2" s="701"/>
      <c r="P2" s="701"/>
      <c r="Q2" s="701"/>
      <c r="R2" s="701"/>
    </row>
    <row r="3" spans="1:18" ht="89.25" x14ac:dyDescent="0.2">
      <c r="A3" s="694" t="s">
        <v>829</v>
      </c>
      <c r="B3" s="695" t="s">
        <v>99</v>
      </c>
      <c r="C3" s="695" t="s">
        <v>98</v>
      </c>
      <c r="D3" s="696" t="s">
        <v>805</v>
      </c>
      <c r="E3" s="697">
        <v>0.32</v>
      </c>
      <c r="F3" s="703">
        <f>'Balance de Metas PAI'!BA9</f>
        <v>0.6</v>
      </c>
      <c r="G3" s="697" t="s">
        <v>806</v>
      </c>
      <c r="H3" s="698"/>
      <c r="I3" s="721" t="s">
        <v>829</v>
      </c>
      <c r="J3" s="732">
        <v>0.7372088853481259</v>
      </c>
      <c r="K3"/>
      <c r="L3" s="717" t="str">
        <f>+I3</f>
        <v xml:space="preserve">Mejorar continuamente los procesos para la conservación, promoción y protección del patrimonio natural y cultural  de las áreas del SPNN y para la coordinación del Sistema Nacional de Áreas Protegidas </v>
      </c>
      <c r="M3" s="718">
        <f>+J3</f>
        <v>0.7372088853481259</v>
      </c>
      <c r="N3" s="701"/>
      <c r="O3" s="701"/>
      <c r="P3" s="701"/>
      <c r="Q3" s="701"/>
      <c r="R3" s="701"/>
    </row>
    <row r="4" spans="1:18" ht="63.75" x14ac:dyDescent="0.2">
      <c r="A4" s="694" t="s">
        <v>829</v>
      </c>
      <c r="B4" s="695" t="s">
        <v>101</v>
      </c>
      <c r="C4" s="695" t="s">
        <v>98</v>
      </c>
      <c r="D4" s="696" t="s">
        <v>807</v>
      </c>
      <c r="E4" s="699">
        <v>15</v>
      </c>
      <c r="F4" s="697">
        <f>'Balance de Metas PAI'!BA11</f>
        <v>1</v>
      </c>
      <c r="G4" s="700">
        <v>1113</v>
      </c>
      <c r="H4" s="701"/>
      <c r="I4" s="721" t="s">
        <v>830</v>
      </c>
      <c r="J4" s="732">
        <v>0.81</v>
      </c>
      <c r="K4"/>
      <c r="L4" s="719" t="str">
        <f t="shared" ref="L4:L6" si="0">+I4</f>
        <v>Responder a las necesidades  y requerimientos para el cumplimiento de la misión insitucional de acuerdo con las características definidas para los productos o servicios que presta PNN</v>
      </c>
      <c r="M4" s="720">
        <f t="shared" ref="M4:M6" si="1">+J4</f>
        <v>0.81</v>
      </c>
      <c r="N4" s="701"/>
      <c r="O4" s="701"/>
      <c r="P4" s="701"/>
      <c r="Q4" s="701"/>
      <c r="R4" s="701"/>
    </row>
    <row r="5" spans="1:18" ht="63.75" x14ac:dyDescent="0.2">
      <c r="A5" s="694" t="s">
        <v>829</v>
      </c>
      <c r="B5" s="695" t="s">
        <v>101</v>
      </c>
      <c r="C5" s="695" t="s">
        <v>98</v>
      </c>
      <c r="D5" s="696" t="s">
        <v>808</v>
      </c>
      <c r="E5" s="699">
        <v>11</v>
      </c>
      <c r="F5" s="703">
        <f>'Balance de Metas PAI'!BA17</f>
        <v>0.42307692307692307</v>
      </c>
      <c r="G5" s="700">
        <v>1212</v>
      </c>
      <c r="H5" s="701"/>
      <c r="I5" s="721" t="s">
        <v>831</v>
      </c>
      <c r="J5" s="732">
        <v>0.9555555555555556</v>
      </c>
      <c r="K5"/>
      <c r="L5" s="719" t="str">
        <f t="shared" si="0"/>
        <v xml:space="preserve">Desarrollar estrategias oportunas de comunicación e interacción con la ciudadanía y las partes involucradas para la conservación, promoción y protección del patrimonio natural y cultural </v>
      </c>
      <c r="M5" s="720">
        <f t="shared" si="1"/>
        <v>0.9555555555555556</v>
      </c>
      <c r="N5" s="701"/>
      <c r="O5" s="701"/>
    </row>
    <row r="6" spans="1:18" ht="63.75" x14ac:dyDescent="0.2">
      <c r="A6" s="694" t="s">
        <v>829</v>
      </c>
      <c r="B6" s="695" t="s">
        <v>129</v>
      </c>
      <c r="C6" s="702" t="s">
        <v>105</v>
      </c>
      <c r="D6" s="696" t="s">
        <v>809</v>
      </c>
      <c r="E6" s="697">
        <v>0.84</v>
      </c>
      <c r="F6" s="697">
        <f>'Balance de Metas PAI'!BA18</f>
        <v>1</v>
      </c>
      <c r="G6" s="700">
        <v>1221</v>
      </c>
      <c r="I6" s="721" t="s">
        <v>578</v>
      </c>
      <c r="J6" s="732">
        <v>0.78573096036640355</v>
      </c>
      <c r="K6"/>
      <c r="L6" s="721" t="str">
        <f t="shared" si="0"/>
        <v>Total general</v>
      </c>
      <c r="M6" s="737">
        <f t="shared" si="1"/>
        <v>0.78573096036640355</v>
      </c>
    </row>
    <row r="7" spans="1:18" ht="63.75" x14ac:dyDescent="0.2">
      <c r="A7" s="694" t="s">
        <v>829</v>
      </c>
      <c r="B7" s="695" t="s">
        <v>107</v>
      </c>
      <c r="C7" s="702" t="s">
        <v>282</v>
      </c>
      <c r="D7" s="696" t="s">
        <v>810</v>
      </c>
      <c r="E7" s="697">
        <v>0.51</v>
      </c>
      <c r="F7" s="703">
        <f>'Balance de Metas PAI'!BA15</f>
        <v>0.69</v>
      </c>
      <c r="G7" s="697" t="s">
        <v>811</v>
      </c>
      <c r="I7"/>
      <c r="J7"/>
      <c r="K7"/>
      <c r="L7" s="733"/>
      <c r="M7" s="734"/>
    </row>
    <row r="8" spans="1:18" ht="63.75" x14ac:dyDescent="0.2">
      <c r="A8" s="694" t="s">
        <v>829</v>
      </c>
      <c r="B8" s="695" t="s">
        <v>101</v>
      </c>
      <c r="C8" s="702" t="s">
        <v>282</v>
      </c>
      <c r="D8" s="696" t="s">
        <v>812</v>
      </c>
      <c r="E8" s="697">
        <v>0.79</v>
      </c>
      <c r="F8" s="697">
        <f>'Balance de Metas PAI'!BA22</f>
        <v>0.79</v>
      </c>
      <c r="G8" s="731">
        <v>1233</v>
      </c>
      <c r="I8"/>
      <c r="J8"/>
      <c r="K8"/>
      <c r="L8" s="733"/>
      <c r="M8" s="734"/>
    </row>
    <row r="9" spans="1:18" ht="63.75" x14ac:dyDescent="0.2">
      <c r="A9" s="694" t="s">
        <v>829</v>
      </c>
      <c r="B9" s="695" t="s">
        <v>107</v>
      </c>
      <c r="C9" s="702" t="s">
        <v>105</v>
      </c>
      <c r="D9" s="696" t="s">
        <v>813</v>
      </c>
      <c r="E9" s="697">
        <v>0.66</v>
      </c>
      <c r="F9" s="697">
        <f>'Balance de Metas PAI'!BA24</f>
        <v>0.83544303797468356</v>
      </c>
      <c r="G9" s="695">
        <v>1241</v>
      </c>
      <c r="I9"/>
      <c r="J9"/>
      <c r="K9"/>
      <c r="L9" s="735"/>
      <c r="M9" s="736"/>
    </row>
    <row r="10" spans="1:18" ht="63.75" x14ac:dyDescent="0.2">
      <c r="A10" s="694" t="s">
        <v>829</v>
      </c>
      <c r="B10" s="705" t="s">
        <v>101</v>
      </c>
      <c r="C10" s="702" t="s">
        <v>105</v>
      </c>
      <c r="D10" s="696" t="s">
        <v>814</v>
      </c>
      <c r="E10" s="700">
        <v>8</v>
      </c>
      <c r="F10" s="697">
        <f>'Balance de Metas PAI'!BA16</f>
        <v>0.8</v>
      </c>
      <c r="G10" s="695">
        <v>1211</v>
      </c>
      <c r="I10"/>
      <c r="J10" s="458"/>
      <c r="K10"/>
      <c r="L10"/>
    </row>
    <row r="11" spans="1:18" ht="76.5" x14ac:dyDescent="0.2">
      <c r="A11" s="694" t="s">
        <v>829</v>
      </c>
      <c r="B11" s="705" t="s">
        <v>101</v>
      </c>
      <c r="C11" s="706" t="s">
        <v>105</v>
      </c>
      <c r="D11" s="704" t="s">
        <v>815</v>
      </c>
      <c r="E11" s="700">
        <v>1</v>
      </c>
      <c r="F11" s="703">
        <f>'Balance de Metas PAI'!BA27</f>
        <v>0.68</v>
      </c>
      <c r="G11" s="695">
        <v>3111</v>
      </c>
      <c r="I11"/>
      <c r="J11" s="458"/>
      <c r="K11"/>
      <c r="L11"/>
    </row>
    <row r="12" spans="1:18" ht="63.75" x14ac:dyDescent="0.2">
      <c r="A12" s="694" t="s">
        <v>829</v>
      </c>
      <c r="B12" s="705" t="s">
        <v>101</v>
      </c>
      <c r="C12" s="706" t="s">
        <v>105</v>
      </c>
      <c r="D12" s="704" t="s">
        <v>816</v>
      </c>
      <c r="E12" s="697">
        <v>0.11</v>
      </c>
      <c r="F12" s="703">
        <f>'Balance de Metas PAI'!BA31</f>
        <v>0.34577777777777774</v>
      </c>
      <c r="G12" s="695">
        <v>3232</v>
      </c>
      <c r="I12"/>
      <c r="J12" s="458"/>
      <c r="K12"/>
      <c r="L12"/>
    </row>
    <row r="13" spans="1:18" ht="63.75" x14ac:dyDescent="0.2">
      <c r="A13" s="694" t="s">
        <v>829</v>
      </c>
      <c r="B13" s="705" t="s">
        <v>101</v>
      </c>
      <c r="C13" s="706" t="s">
        <v>817</v>
      </c>
      <c r="D13" s="707" t="s">
        <v>818</v>
      </c>
      <c r="E13" s="697">
        <v>0.63</v>
      </c>
      <c r="F13" s="703">
        <f>'[12]meta 3431'!M6</f>
        <v>0.94500000000000006</v>
      </c>
      <c r="G13" s="695">
        <v>3431</v>
      </c>
      <c r="I13"/>
      <c r="J13" s="458"/>
      <c r="K13"/>
      <c r="L13"/>
    </row>
    <row r="14" spans="1:18" ht="64.5" customHeight="1" x14ac:dyDescent="0.2">
      <c r="A14" s="730" t="s">
        <v>830</v>
      </c>
      <c r="B14" s="705" t="s">
        <v>129</v>
      </c>
      <c r="C14" s="706" t="s">
        <v>819</v>
      </c>
      <c r="D14" s="708" t="s">
        <v>820</v>
      </c>
      <c r="E14" s="689"/>
      <c r="F14" s="703">
        <f>'Balance de Metas PAI'!BA54</f>
        <v>0.81</v>
      </c>
      <c r="G14" s="709"/>
      <c r="I14"/>
      <c r="J14" s="458"/>
      <c r="K14"/>
      <c r="L14"/>
    </row>
    <row r="15" spans="1:18" ht="89.25" x14ac:dyDescent="0.2">
      <c r="A15" s="702" t="s">
        <v>831</v>
      </c>
      <c r="B15" s="705" t="s">
        <v>101</v>
      </c>
      <c r="C15" s="706" t="s">
        <v>821</v>
      </c>
      <c r="D15" s="704" t="s">
        <v>822</v>
      </c>
      <c r="E15" s="697">
        <v>9.1999999999999998E-2</v>
      </c>
      <c r="F15" s="697">
        <f>'Balance de Metas PAI'!BA45</f>
        <v>0.8666666666666667</v>
      </c>
      <c r="G15" s="695">
        <v>3441</v>
      </c>
      <c r="I15"/>
      <c r="J15" s="458"/>
      <c r="K15"/>
      <c r="L15"/>
    </row>
    <row r="16" spans="1:18" ht="63.75" customHeight="1" x14ac:dyDescent="0.2">
      <c r="A16" s="694" t="s">
        <v>831</v>
      </c>
      <c r="B16" s="705" t="s">
        <v>101</v>
      </c>
      <c r="C16" s="711" t="s">
        <v>821</v>
      </c>
      <c r="D16" s="712" t="s">
        <v>823</v>
      </c>
      <c r="E16" s="700">
        <v>19</v>
      </c>
      <c r="F16" s="697">
        <f>'Balance de Metas PAI'!BA46</f>
        <v>1</v>
      </c>
      <c r="G16" s="695">
        <v>3443</v>
      </c>
      <c r="I16"/>
      <c r="J16" s="458"/>
      <c r="K16"/>
      <c r="L16"/>
    </row>
    <row r="17" spans="1:12" ht="63.75" x14ac:dyDescent="0.2">
      <c r="A17" s="694" t="s">
        <v>831</v>
      </c>
      <c r="B17" s="705" t="s">
        <v>101</v>
      </c>
      <c r="C17" s="706" t="s">
        <v>821</v>
      </c>
      <c r="D17" s="704" t="s">
        <v>501</v>
      </c>
      <c r="E17" s="697">
        <v>0.15</v>
      </c>
      <c r="F17" s="697">
        <f>'Balance de Metas PAI'!BA47</f>
        <v>1</v>
      </c>
      <c r="G17" s="705">
        <v>3444</v>
      </c>
      <c r="I17"/>
      <c r="J17" s="458"/>
      <c r="K17"/>
      <c r="L17"/>
    </row>
    <row r="18" spans="1:12" x14ac:dyDescent="0.2">
      <c r="H18" s="710"/>
    </row>
  </sheetData>
  <autoFilter ref="A2:G17"/>
  <pageMargins left="0.7" right="0.7" top="0.75" bottom="0.75" header="0.3" footer="0.3"/>
  <pageSetup orientation="portrait" horizontalDpi="300" verticalDpi="0" copies="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workbookViewId="0">
      <selection activeCell="C3" sqref="C3"/>
    </sheetView>
  </sheetViews>
  <sheetFormatPr baseColWidth="10" defaultRowHeight="12.75" x14ac:dyDescent="0.2"/>
  <cols>
    <col min="1" max="1" width="41.28515625" customWidth="1"/>
    <col min="2" max="2" width="30.5703125" customWidth="1"/>
    <col min="257" max="257" width="41.28515625" customWidth="1"/>
    <col min="258" max="258" width="30.5703125" customWidth="1"/>
    <col min="513" max="513" width="41.28515625" customWidth="1"/>
    <col min="514" max="514" width="30.5703125" customWidth="1"/>
    <col min="769" max="769" width="41.28515625" customWidth="1"/>
    <col min="770" max="770" width="30.5703125" customWidth="1"/>
    <col min="1025" max="1025" width="41.28515625" customWidth="1"/>
    <col min="1026" max="1026" width="30.5703125" customWidth="1"/>
    <col min="1281" max="1281" width="41.28515625" customWidth="1"/>
    <col min="1282" max="1282" width="30.5703125" customWidth="1"/>
    <col min="1537" max="1537" width="41.28515625" customWidth="1"/>
    <col min="1538" max="1538" width="30.5703125" customWidth="1"/>
    <col min="1793" max="1793" width="41.28515625" customWidth="1"/>
    <col min="1794" max="1794" width="30.5703125" customWidth="1"/>
    <col min="2049" max="2049" width="41.28515625" customWidth="1"/>
    <col min="2050" max="2050" width="30.5703125" customWidth="1"/>
    <col min="2305" max="2305" width="41.28515625" customWidth="1"/>
    <col min="2306" max="2306" width="30.5703125" customWidth="1"/>
    <col min="2561" max="2561" width="41.28515625" customWidth="1"/>
    <col min="2562" max="2562" width="30.5703125" customWidth="1"/>
    <col min="2817" max="2817" width="41.28515625" customWidth="1"/>
    <col min="2818" max="2818" width="30.5703125" customWidth="1"/>
    <col min="3073" max="3073" width="41.28515625" customWidth="1"/>
    <col min="3074" max="3074" width="30.5703125" customWidth="1"/>
    <col min="3329" max="3329" width="41.28515625" customWidth="1"/>
    <col min="3330" max="3330" width="30.5703125" customWidth="1"/>
    <col min="3585" max="3585" width="41.28515625" customWidth="1"/>
    <col min="3586" max="3586" width="30.5703125" customWidth="1"/>
    <col min="3841" max="3841" width="41.28515625" customWidth="1"/>
    <col min="3842" max="3842" width="30.5703125" customWidth="1"/>
    <col min="4097" max="4097" width="41.28515625" customWidth="1"/>
    <col min="4098" max="4098" width="30.5703125" customWidth="1"/>
    <col min="4353" max="4353" width="41.28515625" customWidth="1"/>
    <col min="4354" max="4354" width="30.5703125" customWidth="1"/>
    <col min="4609" max="4609" width="41.28515625" customWidth="1"/>
    <col min="4610" max="4610" width="30.5703125" customWidth="1"/>
    <col min="4865" max="4865" width="41.28515625" customWidth="1"/>
    <col min="4866" max="4866" width="30.5703125" customWidth="1"/>
    <col min="5121" max="5121" width="41.28515625" customWidth="1"/>
    <col min="5122" max="5122" width="30.5703125" customWidth="1"/>
    <col min="5377" max="5377" width="41.28515625" customWidth="1"/>
    <col min="5378" max="5378" width="30.5703125" customWidth="1"/>
    <col min="5633" max="5633" width="41.28515625" customWidth="1"/>
    <col min="5634" max="5634" width="30.5703125" customWidth="1"/>
    <col min="5889" max="5889" width="41.28515625" customWidth="1"/>
    <col min="5890" max="5890" width="30.5703125" customWidth="1"/>
    <col min="6145" max="6145" width="41.28515625" customWidth="1"/>
    <col min="6146" max="6146" width="30.5703125" customWidth="1"/>
    <col min="6401" max="6401" width="41.28515625" customWidth="1"/>
    <col min="6402" max="6402" width="30.5703125" customWidth="1"/>
    <col min="6657" max="6657" width="41.28515625" customWidth="1"/>
    <col min="6658" max="6658" width="30.5703125" customWidth="1"/>
    <col min="6913" max="6913" width="41.28515625" customWidth="1"/>
    <col min="6914" max="6914" width="30.5703125" customWidth="1"/>
    <col min="7169" max="7169" width="41.28515625" customWidth="1"/>
    <col min="7170" max="7170" width="30.5703125" customWidth="1"/>
    <col min="7425" max="7425" width="41.28515625" customWidth="1"/>
    <col min="7426" max="7426" width="30.5703125" customWidth="1"/>
    <col min="7681" max="7681" width="41.28515625" customWidth="1"/>
    <col min="7682" max="7682" width="30.5703125" customWidth="1"/>
    <col min="7937" max="7937" width="41.28515625" customWidth="1"/>
    <col min="7938" max="7938" width="30.5703125" customWidth="1"/>
    <col min="8193" max="8193" width="41.28515625" customWidth="1"/>
    <col min="8194" max="8194" width="30.5703125" customWidth="1"/>
    <col min="8449" max="8449" width="41.28515625" customWidth="1"/>
    <col min="8450" max="8450" width="30.5703125" customWidth="1"/>
    <col min="8705" max="8705" width="41.28515625" customWidth="1"/>
    <col min="8706" max="8706" width="30.5703125" customWidth="1"/>
    <col min="8961" max="8961" width="41.28515625" customWidth="1"/>
    <col min="8962" max="8962" width="30.5703125" customWidth="1"/>
    <col min="9217" max="9217" width="41.28515625" customWidth="1"/>
    <col min="9218" max="9218" width="30.5703125" customWidth="1"/>
    <col min="9473" max="9473" width="41.28515625" customWidth="1"/>
    <col min="9474" max="9474" width="30.5703125" customWidth="1"/>
    <col min="9729" max="9729" width="41.28515625" customWidth="1"/>
    <col min="9730" max="9730" width="30.5703125" customWidth="1"/>
    <col min="9985" max="9985" width="41.28515625" customWidth="1"/>
    <col min="9986" max="9986" width="30.5703125" customWidth="1"/>
    <col min="10241" max="10241" width="41.28515625" customWidth="1"/>
    <col min="10242" max="10242" width="30.5703125" customWidth="1"/>
    <col min="10497" max="10497" width="41.28515625" customWidth="1"/>
    <col min="10498" max="10498" width="30.5703125" customWidth="1"/>
    <col min="10753" max="10753" width="41.28515625" customWidth="1"/>
    <col min="10754" max="10754" width="30.5703125" customWidth="1"/>
    <col min="11009" max="11009" width="41.28515625" customWidth="1"/>
    <col min="11010" max="11010" width="30.5703125" customWidth="1"/>
    <col min="11265" max="11265" width="41.28515625" customWidth="1"/>
    <col min="11266" max="11266" width="30.5703125" customWidth="1"/>
    <col min="11521" max="11521" width="41.28515625" customWidth="1"/>
    <col min="11522" max="11522" width="30.5703125" customWidth="1"/>
    <col min="11777" max="11777" width="41.28515625" customWidth="1"/>
    <col min="11778" max="11778" width="30.5703125" customWidth="1"/>
    <col min="12033" max="12033" width="41.28515625" customWidth="1"/>
    <col min="12034" max="12034" width="30.5703125" customWidth="1"/>
    <col min="12289" max="12289" width="41.28515625" customWidth="1"/>
    <col min="12290" max="12290" width="30.5703125" customWidth="1"/>
    <col min="12545" max="12545" width="41.28515625" customWidth="1"/>
    <col min="12546" max="12546" width="30.5703125" customWidth="1"/>
    <col min="12801" max="12801" width="41.28515625" customWidth="1"/>
    <col min="12802" max="12802" width="30.5703125" customWidth="1"/>
    <col min="13057" max="13057" width="41.28515625" customWidth="1"/>
    <col min="13058" max="13058" width="30.5703125" customWidth="1"/>
    <col min="13313" max="13313" width="41.28515625" customWidth="1"/>
    <col min="13314" max="13314" width="30.5703125" customWidth="1"/>
    <col min="13569" max="13569" width="41.28515625" customWidth="1"/>
    <col min="13570" max="13570" width="30.5703125" customWidth="1"/>
    <col min="13825" max="13825" width="41.28515625" customWidth="1"/>
    <col min="13826" max="13826" width="30.5703125" customWidth="1"/>
    <col min="14081" max="14081" width="41.28515625" customWidth="1"/>
    <col min="14082" max="14082" width="30.5703125" customWidth="1"/>
    <col min="14337" max="14337" width="41.28515625" customWidth="1"/>
    <col min="14338" max="14338" width="30.5703125" customWidth="1"/>
    <col min="14593" max="14593" width="41.28515625" customWidth="1"/>
    <col min="14594" max="14594" width="30.5703125" customWidth="1"/>
    <col min="14849" max="14849" width="41.28515625" customWidth="1"/>
    <col min="14850" max="14850" width="30.5703125" customWidth="1"/>
    <col min="15105" max="15105" width="41.28515625" customWidth="1"/>
    <col min="15106" max="15106" width="30.5703125" customWidth="1"/>
    <col min="15361" max="15361" width="41.28515625" customWidth="1"/>
    <col min="15362" max="15362" width="30.5703125" customWidth="1"/>
    <col min="15617" max="15617" width="41.28515625" customWidth="1"/>
    <col min="15618" max="15618" width="30.5703125" customWidth="1"/>
    <col min="15873" max="15873" width="41.28515625" customWidth="1"/>
    <col min="15874" max="15874" width="30.5703125" customWidth="1"/>
    <col min="16129" max="16129" width="41.28515625" customWidth="1"/>
    <col min="16130" max="16130" width="30.5703125" customWidth="1"/>
  </cols>
  <sheetData>
    <row r="2" spans="1:2" x14ac:dyDescent="0.2">
      <c r="A2" s="686" t="s">
        <v>791</v>
      </c>
      <c r="B2" s="686" t="s">
        <v>792</v>
      </c>
    </row>
    <row r="3" spans="1:2" ht="52.5" customHeight="1" x14ac:dyDescent="0.2">
      <c r="A3" s="687" t="s">
        <v>793</v>
      </c>
      <c r="B3" s="688">
        <f>'[12]objetivos de calidad'!F13</f>
        <v>0.94500000000000006</v>
      </c>
    </row>
    <row r="4" spans="1:2" ht="67.5" customHeight="1" x14ac:dyDescent="0.2">
      <c r="A4" s="689" t="s">
        <v>794</v>
      </c>
      <c r="B4" s="688">
        <v>0.9</v>
      </c>
    </row>
    <row r="5" spans="1:2" ht="45" customHeight="1" x14ac:dyDescent="0.2">
      <c r="A5" s="689" t="s">
        <v>795</v>
      </c>
      <c r="B5" s="688">
        <v>1</v>
      </c>
    </row>
    <row r="6" spans="1:2" ht="78" customHeight="1" x14ac:dyDescent="0.2">
      <c r="A6" s="689" t="s">
        <v>796</v>
      </c>
      <c r="B6" s="688">
        <v>0.82</v>
      </c>
    </row>
    <row r="7" spans="1:2" ht="45" customHeight="1" x14ac:dyDescent="0.2">
      <c r="A7" s="689" t="s">
        <v>797</v>
      </c>
      <c r="B7" s="688">
        <v>0.61</v>
      </c>
    </row>
    <row r="8" spans="1:2" ht="69.75" customHeight="1" x14ac:dyDescent="0.2">
      <c r="A8" s="689" t="s">
        <v>798</v>
      </c>
      <c r="B8" s="688">
        <v>0.9</v>
      </c>
    </row>
    <row r="9" spans="1:2" x14ac:dyDescent="0.2">
      <c r="A9" s="686" t="s">
        <v>114</v>
      </c>
      <c r="B9" s="690">
        <f>AVERAGE(B3:B8)</f>
        <v>0.86250000000000016</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D5"/>
  <sheetViews>
    <sheetView workbookViewId="0">
      <selection activeCell="E8" sqref="E8"/>
    </sheetView>
  </sheetViews>
  <sheetFormatPr baseColWidth="10" defaultColWidth="11.5703125" defaultRowHeight="15" x14ac:dyDescent="0.25"/>
  <cols>
    <col min="1" max="1" width="33" style="325" customWidth="1"/>
    <col min="2" max="4" width="8.5703125" style="325" customWidth="1"/>
    <col min="5" max="16384" width="11.5703125" style="325"/>
  </cols>
  <sheetData>
    <row r="1" spans="1:4" x14ac:dyDescent="0.25">
      <c r="A1" s="416" t="s">
        <v>567</v>
      </c>
      <c r="B1" s="416"/>
      <c r="C1" s="416"/>
      <c r="D1" s="416"/>
    </row>
    <row r="2" spans="1:4" ht="15.75" customHeight="1" x14ac:dyDescent="0.25">
      <c r="A2" s="417" t="s">
        <v>285</v>
      </c>
      <c r="B2" s="459"/>
      <c r="C2" s="417" t="s">
        <v>707</v>
      </c>
      <c r="D2" s="464">
        <v>0.65</v>
      </c>
    </row>
    <row r="3" spans="1:4" ht="15.75" customHeight="1" x14ac:dyDescent="0.25">
      <c r="A3" s="418" t="s">
        <v>290</v>
      </c>
      <c r="B3" s="461">
        <v>0.8</v>
      </c>
      <c r="C3" s="418" t="s">
        <v>708</v>
      </c>
      <c r="D3" s="462">
        <v>0.65</v>
      </c>
    </row>
    <row r="4" spans="1:4" ht="15.75" customHeight="1" x14ac:dyDescent="0.25">
      <c r="A4" s="415" t="s">
        <v>295</v>
      </c>
      <c r="B4" s="460"/>
      <c r="C4" s="415" t="s">
        <v>709</v>
      </c>
      <c r="D4" s="463">
        <v>0.8</v>
      </c>
    </row>
    <row r="5" spans="1:4" x14ac:dyDescent="0.25">
      <c r="A5" s="465" t="s">
        <v>711</v>
      </c>
      <c r="B5" s="465"/>
      <c r="C5" s="465" t="s">
        <v>710</v>
      </c>
      <c r="D5" s="466">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Balance de Metas PAI (a dicie)</vt:lpstr>
      <vt:lpstr>PUBLICACION EXTERNA</vt:lpstr>
      <vt:lpstr>Balance de Metas PAI</vt:lpstr>
      <vt:lpstr>Promedio procesos </vt:lpstr>
      <vt:lpstr>Promedio por Tipo indicador</vt:lpstr>
      <vt:lpstr>Por Dependencia</vt:lpstr>
      <vt:lpstr>objetivos de calidad</vt:lpstr>
      <vt:lpstr>%objetivos calidad</vt:lpstr>
      <vt:lpstr>Parametro Semaf Cuatrienal</vt:lpstr>
      <vt:lpstr>Estado de semàforo</vt:lpstr>
      <vt:lpstr>por dep</vt:lpstr>
      <vt:lpstr>meta 3431</vt:lpstr>
      <vt:lpstr>PET2014</vt:lpstr>
      <vt:lpstr>3.4.5.1. Brecha</vt:lpstr>
      <vt:lpstr>Programas de Conserv</vt:lpstr>
      <vt:lpstr>VOC</vt:lpstr>
      <vt:lpstr>Comunicacioncomnitaria</vt:lpstr>
      <vt:lpstr>Gráfica</vt:lpstr>
      <vt:lpstr>indicadores apoyo</vt:lpstr>
      <vt:lpstr>Parametro Semaf Trimestral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Julieta Ramos Falla</dc:creator>
  <cp:lastModifiedBy>Ernesto Bermudez Bello</cp:lastModifiedBy>
  <cp:lastPrinted>2015-06-24T21:14:09Z</cp:lastPrinted>
  <dcterms:created xsi:type="dcterms:W3CDTF">2013-10-28T17:36:56Z</dcterms:created>
  <dcterms:modified xsi:type="dcterms:W3CDTF">2015-07-27T14:05:37Z</dcterms:modified>
</cp:coreProperties>
</file>