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D:\luz.castro\Descargas\"/>
    </mc:Choice>
  </mc:AlternateContent>
  <xr:revisionPtr revIDLastSave="0" documentId="8_{EEDC34D4-DA37-4C07-BA0A-3D067F3D819E}" xr6:coauthVersionLast="47" xr6:coauthVersionMax="47" xr10:uidLastSave="{00000000-0000-0000-0000-000000000000}"/>
  <bookViews>
    <workbookView xWindow="-120" yWindow="-120" windowWidth="28110" windowHeight="16440" xr2:uid="{B1809679-3E2C-4E89-9B50-BEF956B47DD7}"/>
  </bookViews>
  <sheets>
    <sheet name="BDD" sheetId="1" r:id="rId1"/>
  </sheets>
  <definedNames>
    <definedName name="_xlnm._FilterDatabase" localSheetId="0" hidden="1">BDD!$A$1:$BR$304</definedName>
    <definedName name="derly">BDD!$D:$F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F304" i="1" l="1"/>
  <c r="R304" i="1"/>
  <c r="BF303" i="1"/>
  <c r="R303" i="1"/>
  <c r="BF302" i="1"/>
  <c r="R302" i="1"/>
  <c r="BF301" i="1"/>
  <c r="R301" i="1"/>
  <c r="Q301" i="1"/>
  <c r="BF300" i="1"/>
  <c r="AT300" i="1"/>
  <c r="R300" i="1"/>
  <c r="BF299" i="1"/>
  <c r="AJ299" i="1"/>
  <c r="R299" i="1"/>
  <c r="BF298" i="1"/>
  <c r="R298" i="1"/>
  <c r="BF297" i="1"/>
  <c r="R297" i="1"/>
  <c r="BF296" i="1"/>
  <c r="R296" i="1"/>
  <c r="BF295" i="1"/>
  <c r="R295" i="1"/>
  <c r="BF294" i="1"/>
  <c r="R294" i="1"/>
  <c r="BP293" i="1"/>
  <c r="BF293" i="1"/>
  <c r="AT293" i="1"/>
  <c r="R293" i="1"/>
  <c r="BF292" i="1"/>
  <c r="AJ292" i="1"/>
  <c r="R292" i="1"/>
  <c r="BF291" i="1"/>
  <c r="R291" i="1"/>
  <c r="BF290" i="1"/>
  <c r="R290" i="1"/>
  <c r="BP289" i="1"/>
  <c r="BF289" i="1"/>
  <c r="R289" i="1"/>
  <c r="BP288" i="1"/>
  <c r="BF288" i="1"/>
  <c r="R288" i="1"/>
  <c r="BP287" i="1"/>
  <c r="BF287" i="1"/>
  <c r="R287" i="1"/>
  <c r="BP286" i="1"/>
  <c r="BF286" i="1"/>
  <c r="R286" i="1"/>
  <c r="BP285" i="1"/>
  <c r="BF285" i="1"/>
  <c r="R285" i="1"/>
  <c r="BP284" i="1"/>
  <c r="BF284" i="1"/>
  <c r="R284" i="1"/>
  <c r="BP283" i="1"/>
  <c r="BF283" i="1"/>
  <c r="AJ283" i="1"/>
  <c r="R283" i="1" s="1"/>
  <c r="BP282" i="1"/>
  <c r="BF282" i="1"/>
  <c r="AT282" i="1"/>
  <c r="R282" i="1"/>
  <c r="BF281" i="1"/>
  <c r="R281" i="1"/>
  <c r="BF280" i="1"/>
  <c r="R280" i="1"/>
  <c r="BF279" i="1"/>
  <c r="R279" i="1"/>
  <c r="BF278" i="1"/>
  <c r="R278" i="1"/>
  <c r="BF277" i="1"/>
  <c r="R277" i="1"/>
  <c r="BF276" i="1"/>
  <c r="R276" i="1"/>
  <c r="BF275" i="1"/>
  <c r="R275" i="1"/>
  <c r="BF274" i="1"/>
  <c r="R274" i="1"/>
  <c r="BF273" i="1"/>
  <c r="R273" i="1"/>
  <c r="BF272" i="1"/>
  <c r="R272" i="1"/>
  <c r="BP271" i="1"/>
  <c r="BF271" i="1"/>
  <c r="R271" i="1"/>
  <c r="BP270" i="1"/>
  <c r="BF270" i="1"/>
  <c r="R270" i="1"/>
  <c r="BP269" i="1"/>
  <c r="BF269" i="1"/>
  <c r="R269" i="1"/>
  <c r="BF268" i="1"/>
  <c r="R268" i="1"/>
  <c r="BF267" i="1"/>
  <c r="R267" i="1"/>
  <c r="BF266" i="1"/>
  <c r="R266" i="1"/>
  <c r="BF265" i="1"/>
  <c r="R265" i="1"/>
  <c r="BF264" i="1"/>
  <c r="R264" i="1"/>
  <c r="BF263" i="1"/>
  <c r="R263" i="1"/>
  <c r="BF262" i="1"/>
  <c r="AJ262" i="1"/>
  <c r="R262" i="1" s="1"/>
  <c r="BF261" i="1"/>
  <c r="R261" i="1"/>
  <c r="BF260" i="1"/>
  <c r="R260" i="1"/>
  <c r="BF259" i="1"/>
  <c r="R259" i="1"/>
  <c r="BF258" i="1"/>
  <c r="AR258" i="1"/>
  <c r="R258" i="1"/>
  <c r="BP257" i="1"/>
  <c r="BF257" i="1"/>
  <c r="AR257" i="1"/>
  <c r="R257" i="1"/>
  <c r="BP256" i="1"/>
  <c r="BF256" i="1"/>
  <c r="R256" i="1"/>
  <c r="BP255" i="1"/>
  <c r="BF255" i="1"/>
  <c r="R255" i="1"/>
  <c r="BF254" i="1"/>
  <c r="R254" i="1"/>
  <c r="BF253" i="1"/>
  <c r="R253" i="1"/>
  <c r="BF252" i="1"/>
  <c r="R252" i="1"/>
  <c r="BF251" i="1"/>
  <c r="R251" i="1"/>
  <c r="BF250" i="1"/>
  <c r="R250" i="1"/>
  <c r="BF249" i="1"/>
  <c r="R249" i="1"/>
  <c r="BF248" i="1"/>
  <c r="R248" i="1"/>
  <c r="BF247" i="1"/>
  <c r="R247" i="1"/>
  <c r="BF246" i="1"/>
  <c r="R246" i="1"/>
  <c r="BF245" i="1"/>
  <c r="R245" i="1"/>
  <c r="BF244" i="1"/>
  <c r="R244" i="1"/>
  <c r="BF243" i="1"/>
  <c r="R243" i="1"/>
  <c r="BF242" i="1"/>
  <c r="R242" i="1"/>
  <c r="BF241" i="1"/>
  <c r="R241" i="1"/>
  <c r="BF240" i="1"/>
  <c r="R240" i="1"/>
  <c r="BF239" i="1"/>
  <c r="R239" i="1"/>
  <c r="BF238" i="1"/>
  <c r="R238" i="1"/>
  <c r="BF237" i="1"/>
  <c r="R237" i="1"/>
  <c r="BP236" i="1"/>
  <c r="BF236" i="1"/>
  <c r="R236" i="1"/>
  <c r="BP235" i="1"/>
  <c r="BF235" i="1"/>
  <c r="R235" i="1"/>
  <c r="BP234" i="1"/>
  <c r="BF234" i="1"/>
  <c r="R234" i="1"/>
  <c r="BP233" i="1"/>
  <c r="BF233" i="1"/>
  <c r="R233" i="1"/>
  <c r="BP232" i="1"/>
  <c r="BF232" i="1"/>
  <c r="R232" i="1"/>
  <c r="BP231" i="1"/>
  <c r="BF231" i="1"/>
  <c r="R231" i="1"/>
  <c r="BP230" i="1"/>
  <c r="BF230" i="1"/>
  <c r="R230" i="1"/>
  <c r="BP229" i="1"/>
  <c r="BF229" i="1"/>
  <c r="R229" i="1"/>
  <c r="BP228" i="1"/>
  <c r="BF228" i="1"/>
  <c r="R228" i="1"/>
  <c r="BP227" i="1"/>
  <c r="BN227" i="1"/>
  <c r="BF227" i="1"/>
  <c r="R227" i="1"/>
  <c r="BP226" i="1"/>
  <c r="BF226" i="1"/>
  <c r="R226" i="1"/>
  <c r="BP225" i="1"/>
  <c r="BN225" i="1"/>
  <c r="BF225" i="1"/>
  <c r="R225" i="1"/>
  <c r="BP224" i="1"/>
  <c r="BF224" i="1"/>
  <c r="R224" i="1"/>
  <c r="BP223" i="1"/>
  <c r="BF223" i="1"/>
  <c r="R223" i="1"/>
  <c r="BP222" i="1"/>
  <c r="BF222" i="1"/>
  <c r="R222" i="1"/>
  <c r="BP221" i="1"/>
  <c r="BF221" i="1"/>
  <c r="R221" i="1"/>
  <c r="BP220" i="1"/>
  <c r="BF220" i="1"/>
  <c r="R220" i="1"/>
  <c r="BP219" i="1"/>
  <c r="BF219" i="1"/>
  <c r="R219" i="1"/>
  <c r="BP218" i="1"/>
  <c r="BF218" i="1"/>
  <c r="R218" i="1"/>
  <c r="BP217" i="1"/>
  <c r="BF217" i="1"/>
  <c r="R217" i="1"/>
  <c r="BP216" i="1"/>
  <c r="BF216" i="1"/>
  <c r="R216" i="1"/>
  <c r="BP215" i="1"/>
  <c r="BF215" i="1"/>
  <c r="R215" i="1"/>
  <c r="BP214" i="1"/>
  <c r="BF214" i="1"/>
  <c r="R214" i="1"/>
  <c r="BP213" i="1"/>
  <c r="BF213" i="1"/>
  <c r="R213" i="1"/>
  <c r="BP212" i="1"/>
  <c r="BF212" i="1"/>
  <c r="R212" i="1"/>
  <c r="BP211" i="1"/>
  <c r="BF211" i="1"/>
  <c r="R211" i="1"/>
  <c r="BP210" i="1"/>
  <c r="BF210" i="1"/>
  <c r="R210" i="1"/>
  <c r="BP209" i="1"/>
  <c r="BF209" i="1"/>
  <c r="R209" i="1"/>
  <c r="BP208" i="1"/>
  <c r="BF208" i="1"/>
  <c r="R208" i="1"/>
  <c r="BP207" i="1"/>
  <c r="BF207" i="1"/>
  <c r="R207" i="1"/>
  <c r="BP206" i="1"/>
  <c r="BF206" i="1"/>
  <c r="R206" i="1"/>
  <c r="BP205" i="1"/>
  <c r="BF205" i="1"/>
  <c r="R205" i="1"/>
  <c r="BP204" i="1"/>
  <c r="BF204" i="1"/>
  <c r="R204" i="1"/>
  <c r="BP203" i="1"/>
  <c r="BF203" i="1"/>
  <c r="R203" i="1"/>
  <c r="BP202" i="1"/>
  <c r="BF202" i="1"/>
  <c r="R202" i="1"/>
  <c r="BP201" i="1"/>
  <c r="BF201" i="1"/>
  <c r="R201" i="1"/>
  <c r="BP200" i="1"/>
  <c r="BF200" i="1"/>
  <c r="R200" i="1"/>
  <c r="BP199" i="1"/>
  <c r="BF199" i="1"/>
  <c r="R199" i="1"/>
  <c r="BP198" i="1"/>
  <c r="BF198" i="1"/>
  <c r="R198" i="1"/>
  <c r="BP197" i="1"/>
  <c r="BF197" i="1"/>
  <c r="R197" i="1"/>
  <c r="BP196" i="1"/>
  <c r="BF196" i="1"/>
  <c r="R196" i="1"/>
  <c r="BP195" i="1"/>
  <c r="BF195" i="1"/>
  <c r="R195" i="1"/>
  <c r="BP194" i="1"/>
  <c r="BF194" i="1"/>
  <c r="R194" i="1"/>
  <c r="BP193" i="1"/>
  <c r="BF193" i="1"/>
  <c r="R193" i="1"/>
  <c r="BP192" i="1"/>
  <c r="BF192" i="1"/>
  <c r="R192" i="1"/>
  <c r="BP191" i="1"/>
  <c r="BN191" i="1"/>
  <c r="BM191" i="1"/>
  <c r="BF191" i="1"/>
  <c r="R191" i="1"/>
  <c r="BP190" i="1"/>
  <c r="BF190" i="1"/>
  <c r="R190" i="1"/>
  <c r="BP189" i="1"/>
  <c r="BF189" i="1"/>
  <c r="R189" i="1"/>
  <c r="BP188" i="1"/>
  <c r="BF188" i="1"/>
  <c r="R188" i="1"/>
  <c r="BP187" i="1"/>
  <c r="BF187" i="1"/>
  <c r="R187" i="1"/>
  <c r="BP186" i="1"/>
  <c r="BF186" i="1"/>
  <c r="R186" i="1"/>
  <c r="BP185" i="1"/>
  <c r="BF185" i="1"/>
  <c r="R185" i="1"/>
  <c r="BP184" i="1"/>
  <c r="BF184" i="1"/>
  <c r="R184" i="1"/>
  <c r="BP183" i="1"/>
  <c r="BN183" i="1"/>
  <c r="BF183" i="1"/>
  <c r="R183" i="1"/>
  <c r="BP182" i="1"/>
  <c r="BF182" i="1"/>
  <c r="R182" i="1"/>
  <c r="BP181" i="1"/>
  <c r="BF181" i="1"/>
  <c r="R181" i="1"/>
  <c r="BP180" i="1"/>
  <c r="BF180" i="1"/>
  <c r="R180" i="1"/>
  <c r="BP179" i="1"/>
  <c r="BF179" i="1"/>
  <c r="R179" i="1"/>
  <c r="BP178" i="1"/>
  <c r="BN178" i="1"/>
  <c r="BF178" i="1"/>
  <c r="R178" i="1"/>
  <c r="BP177" i="1"/>
  <c r="BN177" i="1"/>
  <c r="BF177" i="1"/>
  <c r="R177" i="1"/>
  <c r="BP176" i="1"/>
  <c r="BF176" i="1"/>
  <c r="R176" i="1"/>
  <c r="BP175" i="1"/>
  <c r="AP175" i="1"/>
  <c r="BF175" i="1" s="1"/>
  <c r="R175" i="1"/>
  <c r="BP174" i="1"/>
  <c r="BF174" i="1"/>
  <c r="AP174" i="1"/>
  <c r="R174" i="1"/>
  <c r="BP173" i="1"/>
  <c r="BF173" i="1"/>
  <c r="R173" i="1"/>
  <c r="BP172" i="1"/>
  <c r="BF172" i="1"/>
  <c r="R172" i="1"/>
  <c r="BP171" i="1"/>
  <c r="BF171" i="1"/>
  <c r="R171" i="1"/>
  <c r="BP170" i="1"/>
  <c r="BF170" i="1"/>
  <c r="R170" i="1"/>
  <c r="BP169" i="1"/>
  <c r="BF169" i="1"/>
  <c r="R169" i="1"/>
  <c r="BP168" i="1"/>
  <c r="BF168" i="1"/>
  <c r="R168" i="1"/>
  <c r="Q167" i="1"/>
  <c r="BF167" i="1" s="1"/>
  <c r="AR166" i="1"/>
  <c r="AP166" i="1"/>
  <c r="BP165" i="1"/>
  <c r="BF165" i="1"/>
  <c r="R165" i="1"/>
  <c r="BP164" i="1"/>
  <c r="BF164" i="1"/>
  <c r="R164" i="1"/>
  <c r="BP163" i="1"/>
  <c r="BM163" i="1"/>
  <c r="BN163" i="1" s="1"/>
  <c r="BF163" i="1"/>
  <c r="R163" i="1"/>
  <c r="BP162" i="1"/>
  <c r="AR162" i="1"/>
  <c r="AP162" i="1" s="1"/>
  <c r="BF162" i="1" s="1"/>
  <c r="R162" i="1"/>
  <c r="BP161" i="1"/>
  <c r="AR161" i="1"/>
  <c r="AP161" i="1" s="1"/>
  <c r="BF161" i="1" s="1"/>
  <c r="R161" i="1"/>
  <c r="BP160" i="1"/>
  <c r="AR160" i="1"/>
  <c r="AP160" i="1"/>
  <c r="BF160" i="1" s="1"/>
  <c r="R160" i="1"/>
  <c r="BP159" i="1"/>
  <c r="BF159" i="1"/>
  <c r="R159" i="1"/>
  <c r="BP158" i="1"/>
  <c r="BF158" i="1"/>
  <c r="R158" i="1"/>
  <c r="BP157" i="1"/>
  <c r="BF157" i="1"/>
  <c r="AR157" i="1"/>
  <c r="AP157" i="1"/>
  <c r="R157" i="1"/>
  <c r="BP156" i="1"/>
  <c r="AR156" i="1"/>
  <c r="AP156" i="1"/>
  <c r="BF156" i="1" s="1"/>
  <c r="R156" i="1"/>
  <c r="BP155" i="1"/>
  <c r="AR155" i="1"/>
  <c r="AP155" i="1"/>
  <c r="BF155" i="1" s="1"/>
  <c r="R155" i="1"/>
  <c r="BP154" i="1"/>
  <c r="BF154" i="1"/>
  <c r="R154" i="1"/>
  <c r="BP153" i="1"/>
  <c r="BF153" i="1"/>
  <c r="R153" i="1"/>
  <c r="BP152" i="1"/>
  <c r="BF152" i="1"/>
  <c r="R152" i="1"/>
  <c r="BP151" i="1"/>
  <c r="BF151" i="1"/>
  <c r="R151" i="1"/>
  <c r="BP150" i="1"/>
  <c r="BF150" i="1"/>
  <c r="R150" i="1"/>
  <c r="BP149" i="1"/>
  <c r="BF149" i="1"/>
  <c r="R149" i="1"/>
  <c r="BP148" i="1"/>
  <c r="BF148" i="1"/>
  <c r="R148" i="1"/>
  <c r="BP147" i="1"/>
  <c r="BF147" i="1"/>
  <c r="AP147" i="1"/>
  <c r="R147" i="1"/>
  <c r="BP146" i="1"/>
  <c r="BF146" i="1"/>
  <c r="R146" i="1"/>
  <c r="BP145" i="1"/>
  <c r="BF145" i="1"/>
  <c r="R145" i="1"/>
  <c r="BP144" i="1"/>
  <c r="BF144" i="1"/>
  <c r="R144" i="1"/>
  <c r="BP143" i="1"/>
  <c r="BF143" i="1"/>
  <c r="R143" i="1"/>
  <c r="BP142" i="1"/>
  <c r="BF142" i="1"/>
  <c r="R142" i="1"/>
  <c r="BP141" i="1"/>
  <c r="BF141" i="1"/>
  <c r="R141" i="1"/>
  <c r="BN140" i="1"/>
  <c r="BF140" i="1"/>
  <c r="R140" i="1"/>
  <c r="BP139" i="1"/>
  <c r="BF139" i="1"/>
  <c r="R139" i="1"/>
  <c r="BP138" i="1"/>
  <c r="BF138" i="1"/>
  <c r="R138" i="1"/>
  <c r="BP137" i="1"/>
  <c r="BF137" i="1"/>
  <c r="R137" i="1"/>
  <c r="BP136" i="1"/>
  <c r="BF136" i="1"/>
  <c r="R136" i="1"/>
  <c r="BP135" i="1"/>
  <c r="BF135" i="1"/>
  <c r="R135" i="1"/>
  <c r="BP134" i="1"/>
  <c r="BF134" i="1"/>
  <c r="R134" i="1"/>
  <c r="BP133" i="1"/>
  <c r="BF133" i="1"/>
  <c r="R133" i="1"/>
  <c r="BP132" i="1"/>
  <c r="BF132" i="1"/>
  <c r="R132" i="1"/>
  <c r="BP131" i="1"/>
  <c r="BF131" i="1"/>
  <c r="R131" i="1"/>
  <c r="BF130" i="1"/>
  <c r="R130" i="1"/>
  <c r="BP129" i="1"/>
  <c r="BF129" i="1"/>
  <c r="R129" i="1"/>
  <c r="BP128" i="1"/>
  <c r="BF128" i="1"/>
  <c r="R128" i="1"/>
  <c r="AR127" i="1"/>
  <c r="AP127" i="1" s="1"/>
  <c r="AJ127" i="1"/>
  <c r="Q127" i="1"/>
  <c r="Q126" i="1" s="1"/>
  <c r="BN126" i="1"/>
  <c r="BP125" i="1"/>
  <c r="AP125" i="1"/>
  <c r="BF125" i="1" s="1"/>
  <c r="R125" i="1"/>
  <c r="AR124" i="1"/>
  <c r="AP124" i="1" s="1"/>
  <c r="Q124" i="1"/>
  <c r="BP124" i="1" s="1"/>
  <c r="BP123" i="1"/>
  <c r="BN123" i="1"/>
  <c r="BF123" i="1"/>
  <c r="R123" i="1"/>
  <c r="AP122" i="1"/>
  <c r="Q122" i="1"/>
  <c r="BF122" i="1" s="1"/>
  <c r="BM121" i="1"/>
  <c r="BN121" i="1" s="1"/>
  <c r="BF121" i="1"/>
  <c r="AJ121" i="1"/>
  <c r="Q121" i="1"/>
  <c r="BP121" i="1" s="1"/>
  <c r="BP120" i="1"/>
  <c r="BN120" i="1"/>
  <c r="BF120" i="1"/>
  <c r="R120" i="1"/>
  <c r="BP119" i="1"/>
  <c r="BF119" i="1"/>
  <c r="R119" i="1"/>
  <c r="BP118" i="1"/>
  <c r="BF118" i="1"/>
  <c r="AP118" i="1"/>
  <c r="R118" i="1"/>
  <c r="BP117" i="1"/>
  <c r="BF117" i="1"/>
  <c r="R117" i="1"/>
  <c r="BP116" i="1"/>
  <c r="BF116" i="1"/>
  <c r="R116" i="1"/>
  <c r="BP115" i="1"/>
  <c r="BF115" i="1"/>
  <c r="R115" i="1"/>
  <c r="BN114" i="1"/>
  <c r="BF114" i="1"/>
  <c r="R114" i="1"/>
  <c r="BP113" i="1"/>
  <c r="BF113" i="1"/>
  <c r="BP112" i="1"/>
  <c r="BF112" i="1"/>
  <c r="R112" i="1"/>
  <c r="R113" i="1" s="1"/>
  <c r="BP111" i="1"/>
  <c r="BF111" i="1"/>
  <c r="R111" i="1"/>
  <c r="BP110" i="1"/>
  <c r="BF110" i="1"/>
  <c r="R110" i="1"/>
  <c r="BP109" i="1"/>
  <c r="BF109" i="1"/>
  <c r="R109" i="1"/>
  <c r="BP108" i="1"/>
  <c r="BF108" i="1"/>
  <c r="R108" i="1"/>
  <c r="BP107" i="1"/>
  <c r="BF107" i="1"/>
  <c r="R107" i="1"/>
  <c r="BP106" i="1"/>
  <c r="BF106" i="1"/>
  <c r="R106" i="1"/>
  <c r="BP105" i="1"/>
  <c r="BF105" i="1"/>
  <c r="R105" i="1"/>
  <c r="BP104" i="1"/>
  <c r="BF104" i="1"/>
  <c r="R104" i="1"/>
  <c r="BP103" i="1"/>
  <c r="BM103" i="1"/>
  <c r="BN103" i="1" s="1"/>
  <c r="BF103" i="1"/>
  <c r="R103" i="1"/>
  <c r="BP102" i="1"/>
  <c r="BF102" i="1"/>
  <c r="R102" i="1"/>
  <c r="BP101" i="1"/>
  <c r="BF101" i="1"/>
  <c r="R101" i="1"/>
  <c r="BP100" i="1"/>
  <c r="BF100" i="1"/>
  <c r="R100" i="1"/>
  <c r="BF99" i="1"/>
  <c r="R99" i="1"/>
  <c r="BP98" i="1"/>
  <c r="BF98" i="1"/>
  <c r="R98" i="1"/>
  <c r="BP97" i="1"/>
  <c r="BF97" i="1"/>
  <c r="R97" i="1"/>
  <c r="BP96" i="1"/>
  <c r="BF96" i="1"/>
  <c r="R96" i="1"/>
  <c r="BP95" i="1"/>
  <c r="AP95" i="1"/>
  <c r="BF95" i="1" s="1"/>
  <c r="R95" i="1"/>
  <c r="BP94" i="1"/>
  <c r="BM94" i="1"/>
  <c r="BN94" i="1" s="1"/>
  <c r="BF94" i="1"/>
  <c r="BF93" i="1"/>
  <c r="AJ93" i="1"/>
  <c r="R93" i="1"/>
  <c r="R94" i="1" s="1"/>
  <c r="Q93" i="1"/>
  <c r="BP93" i="1" s="1"/>
  <c r="BP92" i="1"/>
  <c r="BN92" i="1"/>
  <c r="BM92" i="1"/>
  <c r="BF92" i="1"/>
  <c r="R92" i="1"/>
  <c r="BP91" i="1"/>
  <c r="AP91" i="1"/>
  <c r="BF91" i="1" s="1"/>
  <c r="R91" i="1"/>
  <c r="BP90" i="1"/>
  <c r="BF90" i="1"/>
  <c r="R90" i="1"/>
  <c r="BP89" i="1"/>
  <c r="BF89" i="1"/>
  <c r="R89" i="1"/>
  <c r="BP88" i="1"/>
  <c r="BF88" i="1"/>
  <c r="R88" i="1"/>
  <c r="BP87" i="1"/>
  <c r="BF87" i="1"/>
  <c r="R87" i="1"/>
  <c r="BP86" i="1"/>
  <c r="BF86" i="1"/>
  <c r="R86" i="1"/>
  <c r="BP85" i="1"/>
  <c r="BF85" i="1"/>
  <c r="R85" i="1"/>
  <c r="BP84" i="1"/>
  <c r="BF84" i="1"/>
  <c r="R84" i="1"/>
  <c r="BP83" i="1"/>
  <c r="AR83" i="1"/>
  <c r="AP83" i="1" s="1"/>
  <c r="BF83" i="1" s="1"/>
  <c r="R83" i="1"/>
  <c r="BP82" i="1"/>
  <c r="BF82" i="1"/>
  <c r="AP82" i="1"/>
  <c r="R82" i="1"/>
  <c r="BP81" i="1"/>
  <c r="BF81" i="1"/>
  <c r="AP81" i="1"/>
  <c r="R81" i="1"/>
  <c r="BP80" i="1"/>
  <c r="BF80" i="1"/>
  <c r="R80" i="1"/>
  <c r="BP79" i="1"/>
  <c r="BF79" i="1"/>
  <c r="AT79" i="1"/>
  <c r="R79" i="1"/>
  <c r="BF78" i="1"/>
  <c r="AT78" i="1"/>
  <c r="R78" i="1"/>
  <c r="BP77" i="1"/>
  <c r="BF77" i="1"/>
  <c r="R77" i="1"/>
  <c r="BF76" i="1"/>
  <c r="AP76" i="1"/>
  <c r="R76" i="1"/>
  <c r="BP75" i="1"/>
  <c r="BF75" i="1"/>
  <c r="R75" i="1"/>
  <c r="BP74" i="1"/>
  <c r="AP74" i="1"/>
  <c r="BF74" i="1" s="1"/>
  <c r="R74" i="1"/>
  <c r="BP73" i="1"/>
  <c r="AP73" i="1"/>
  <c r="BF73" i="1" s="1"/>
  <c r="R73" i="1"/>
  <c r="Q72" i="1"/>
  <c r="BF72" i="1" s="1"/>
  <c r="BP71" i="1"/>
  <c r="BN71" i="1"/>
  <c r="AP71" i="1"/>
  <c r="BF71" i="1" s="1"/>
  <c r="R71" i="1"/>
  <c r="BP70" i="1"/>
  <c r="BF70" i="1"/>
  <c r="R70" i="1"/>
  <c r="BP69" i="1"/>
  <c r="BF69" i="1"/>
  <c r="AT69" i="1"/>
  <c r="R69" i="1"/>
  <c r="BP68" i="1"/>
  <c r="BF68" i="1"/>
  <c r="AT68" i="1"/>
  <c r="R68" i="1"/>
  <c r="BP67" i="1"/>
  <c r="AP67" i="1"/>
  <c r="BF67" i="1" s="1"/>
  <c r="R67" i="1"/>
  <c r="BP66" i="1"/>
  <c r="BN66" i="1"/>
  <c r="AP66" i="1"/>
  <c r="BF66" i="1" s="1"/>
  <c r="R66" i="1"/>
  <c r="BP65" i="1"/>
  <c r="BN65" i="1"/>
  <c r="BO65" i="1" s="1"/>
  <c r="BF65" i="1"/>
  <c r="AP65" i="1"/>
  <c r="R65" i="1"/>
  <c r="BP64" i="1"/>
  <c r="BN64" i="1"/>
  <c r="AP64" i="1"/>
  <c r="BF64" i="1" s="1"/>
  <c r="BO64" i="1" s="1"/>
  <c r="R64" i="1"/>
  <c r="BP63" i="1"/>
  <c r="BN63" i="1"/>
  <c r="BF63" i="1"/>
  <c r="AP63" i="1"/>
  <c r="R63" i="1"/>
  <c r="BP62" i="1"/>
  <c r="BN62" i="1"/>
  <c r="BF62" i="1"/>
  <c r="AP62" i="1"/>
  <c r="R62" i="1"/>
  <c r="BP61" i="1"/>
  <c r="BF61" i="1"/>
  <c r="R61" i="1"/>
  <c r="BP60" i="1"/>
  <c r="BF60" i="1"/>
  <c r="R60" i="1"/>
  <c r="BP59" i="1"/>
  <c r="BF59" i="1"/>
  <c r="R59" i="1"/>
  <c r="BP58" i="1"/>
  <c r="BF58" i="1"/>
  <c r="R58" i="1"/>
  <c r="BP57" i="1"/>
  <c r="BF57" i="1"/>
  <c r="R57" i="1"/>
  <c r="BP56" i="1"/>
  <c r="BF56" i="1"/>
  <c r="R56" i="1"/>
  <c r="BP55" i="1"/>
  <c r="BF55" i="1"/>
  <c r="R55" i="1"/>
  <c r="BP54" i="1"/>
  <c r="BF54" i="1"/>
  <c r="R54" i="1"/>
  <c r="BP53" i="1"/>
  <c r="BF53" i="1"/>
  <c r="R53" i="1"/>
  <c r="BP52" i="1"/>
  <c r="BN52" i="1"/>
  <c r="AP52" i="1"/>
  <c r="BF52" i="1" s="1"/>
  <c r="R52" i="1"/>
  <c r="BP51" i="1"/>
  <c r="BF51" i="1"/>
  <c r="R51" i="1"/>
  <c r="BP50" i="1"/>
  <c r="BF50" i="1"/>
  <c r="R50" i="1"/>
  <c r="BP49" i="1"/>
  <c r="BF49" i="1"/>
  <c r="AT49" i="1"/>
  <c r="R49" i="1"/>
  <c r="BP48" i="1"/>
  <c r="BF48" i="1"/>
  <c r="AT48" i="1"/>
  <c r="R48" i="1"/>
  <c r="BP47" i="1"/>
  <c r="BN47" i="1"/>
  <c r="BF47" i="1"/>
  <c r="AP47" i="1"/>
  <c r="R47" i="1"/>
  <c r="BP46" i="1"/>
  <c r="BF46" i="1"/>
  <c r="R46" i="1"/>
  <c r="BP45" i="1"/>
  <c r="BF45" i="1"/>
  <c r="R45" i="1"/>
  <c r="BP44" i="1"/>
  <c r="BF44" i="1"/>
  <c r="R44" i="1"/>
  <c r="BP43" i="1"/>
  <c r="BF43" i="1"/>
  <c r="R43" i="1"/>
  <c r="BP42" i="1"/>
  <c r="BN42" i="1"/>
  <c r="BM42" i="1"/>
  <c r="BF42" i="1"/>
  <c r="R42" i="1"/>
  <c r="BP41" i="1"/>
  <c r="BF41" i="1"/>
  <c r="R41" i="1"/>
  <c r="BP40" i="1"/>
  <c r="BF40" i="1"/>
  <c r="R40" i="1"/>
  <c r="BP39" i="1"/>
  <c r="BF39" i="1"/>
  <c r="R39" i="1"/>
  <c r="BQ38" i="1"/>
  <c r="BP38" i="1"/>
  <c r="BN38" i="1"/>
  <c r="BF38" i="1"/>
  <c r="R38" i="1"/>
  <c r="BQ37" i="1"/>
  <c r="BP37" i="1"/>
  <c r="BN37" i="1"/>
  <c r="AP37" i="1"/>
  <c r="BF37" i="1" s="1"/>
  <c r="R37" i="1"/>
  <c r="BP36" i="1"/>
  <c r="BF36" i="1"/>
  <c r="R36" i="1"/>
  <c r="BP35" i="1"/>
  <c r="BF35" i="1"/>
  <c r="R35" i="1"/>
  <c r="BP34" i="1"/>
  <c r="BF34" i="1"/>
  <c r="R34" i="1"/>
  <c r="BP33" i="1"/>
  <c r="BF33" i="1"/>
  <c r="R33" i="1"/>
  <c r="BP32" i="1"/>
  <c r="BF32" i="1"/>
  <c r="AT32" i="1"/>
  <c r="R32" i="1"/>
  <c r="BP31" i="1"/>
  <c r="BM31" i="1"/>
  <c r="BN31" i="1" s="1"/>
  <c r="BF31" i="1"/>
  <c r="BN32" i="1" s="1"/>
  <c r="AT31" i="1"/>
  <c r="AP31" i="1"/>
  <c r="R31" i="1"/>
  <c r="BP30" i="1"/>
  <c r="BF30" i="1"/>
  <c r="AT30" i="1"/>
  <c r="R30" i="1"/>
  <c r="BP29" i="1"/>
  <c r="BF29" i="1"/>
  <c r="AT29" i="1"/>
  <c r="R29" i="1"/>
  <c r="BP28" i="1"/>
  <c r="BF28" i="1"/>
  <c r="AT28" i="1"/>
  <c r="R28" i="1"/>
  <c r="BQ27" i="1"/>
  <c r="BP27" i="1"/>
  <c r="BF27" i="1"/>
  <c r="AT27" i="1"/>
  <c r="R27" i="1"/>
  <c r="BP26" i="1"/>
  <c r="BF26" i="1"/>
  <c r="AT26" i="1"/>
  <c r="BQ26" i="1" s="1"/>
  <c r="R26" i="1"/>
  <c r="BQ25" i="1"/>
  <c r="BP25" i="1"/>
  <c r="BF25" i="1"/>
  <c r="AT25" i="1"/>
  <c r="R25" i="1"/>
  <c r="BQ24" i="1"/>
  <c r="BP24" i="1"/>
  <c r="BF24" i="1"/>
  <c r="AT24" i="1"/>
  <c r="R24" i="1"/>
  <c r="BQ23" i="1"/>
  <c r="BP23" i="1"/>
  <c r="BF23" i="1"/>
  <c r="AT23" i="1"/>
  <c r="R23" i="1"/>
  <c r="BP22" i="1"/>
  <c r="BF22" i="1"/>
  <c r="AT22" i="1"/>
  <c r="BQ22" i="1" s="1"/>
  <c r="R22" i="1"/>
  <c r="BQ21" i="1"/>
  <c r="BP21" i="1"/>
  <c r="BF21" i="1"/>
  <c r="AT21" i="1"/>
  <c r="R21" i="1"/>
  <c r="BQ20" i="1"/>
  <c r="BP20" i="1"/>
  <c r="BF20" i="1"/>
  <c r="AT20" i="1"/>
  <c r="R20" i="1"/>
  <c r="BQ19" i="1"/>
  <c r="BP19" i="1"/>
  <c r="BF19" i="1"/>
  <c r="AT19" i="1"/>
  <c r="R19" i="1"/>
  <c r="BP18" i="1"/>
  <c r="BF18" i="1"/>
  <c r="AT18" i="1"/>
  <c r="BQ18" i="1" s="1"/>
  <c r="R18" i="1"/>
  <c r="BQ17" i="1"/>
  <c r="BP17" i="1"/>
  <c r="BF17" i="1"/>
  <c r="AT17" i="1"/>
  <c r="R17" i="1"/>
  <c r="BP16" i="1"/>
  <c r="BN16" i="1"/>
  <c r="BF16" i="1"/>
  <c r="AT16" i="1"/>
  <c r="BQ16" i="1" s="1"/>
  <c r="AR16" i="1"/>
  <c r="R16" i="1"/>
  <c r="BP15" i="1"/>
  <c r="BF15" i="1"/>
  <c r="AT15" i="1"/>
  <c r="BQ15" i="1" s="1"/>
  <c r="R15" i="1"/>
  <c r="BR14" i="1"/>
  <c r="BQ14" i="1"/>
  <c r="BP14" i="1"/>
  <c r="BF14" i="1"/>
  <c r="AT14" i="1"/>
  <c r="R14" i="1"/>
  <c r="BR13" i="1"/>
  <c r="BP13" i="1"/>
  <c r="BF13" i="1"/>
  <c r="AT13" i="1"/>
  <c r="BQ13" i="1" s="1"/>
  <c r="R13" i="1"/>
  <c r="BP12" i="1"/>
  <c r="BN12" i="1"/>
  <c r="AT12" i="1"/>
  <c r="BQ12" i="1" s="1"/>
  <c r="R12" i="1"/>
  <c r="Q12" i="1"/>
  <c r="BF12" i="1" s="1"/>
  <c r="BR11" i="1"/>
  <c r="BQ11" i="1"/>
  <c r="BP11" i="1"/>
  <c r="BF11" i="1"/>
  <c r="AT11" i="1"/>
  <c r="R11" i="1"/>
  <c r="BR10" i="1"/>
  <c r="BP10" i="1"/>
  <c r="BF10" i="1"/>
  <c r="AT10" i="1"/>
  <c r="BQ10" i="1" s="1"/>
  <c r="R10" i="1"/>
  <c r="BR9" i="1"/>
  <c r="BQ9" i="1"/>
  <c r="BP9" i="1"/>
  <c r="BF9" i="1"/>
  <c r="AT9" i="1"/>
  <c r="R9" i="1"/>
  <c r="BR8" i="1"/>
  <c r="BP8" i="1"/>
  <c r="BN8" i="1"/>
  <c r="BF8" i="1"/>
  <c r="AT8" i="1"/>
  <c r="BQ8" i="1" s="1"/>
  <c r="R8" i="1"/>
  <c r="BR7" i="1"/>
  <c r="BQ7" i="1"/>
  <c r="BP7" i="1"/>
  <c r="BF7" i="1"/>
  <c r="AT7" i="1"/>
  <c r="R7" i="1"/>
  <c r="BR6" i="1"/>
  <c r="BP6" i="1"/>
  <c r="BF6" i="1"/>
  <c r="AT6" i="1"/>
  <c r="BQ6" i="1" s="1"/>
  <c r="R6" i="1"/>
  <c r="BR5" i="1"/>
  <c r="BQ5" i="1"/>
  <c r="BP5" i="1"/>
  <c r="BF5" i="1"/>
  <c r="AT5" i="1"/>
  <c r="R5" i="1"/>
  <c r="BR4" i="1"/>
  <c r="BP4" i="1"/>
  <c r="BF4" i="1"/>
  <c r="AT4" i="1"/>
  <c r="BQ4" i="1" s="1"/>
  <c r="R4" i="1"/>
  <c r="BR3" i="1"/>
  <c r="BQ3" i="1"/>
  <c r="BP3" i="1"/>
  <c r="BF3" i="1"/>
  <c r="AT3" i="1"/>
  <c r="R3" i="1"/>
  <c r="BR2" i="1"/>
  <c r="BP2" i="1"/>
  <c r="BF2" i="1"/>
  <c r="AT2" i="1"/>
  <c r="BQ2" i="1" s="1"/>
  <c r="R2" i="1"/>
  <c r="BP126" i="1" l="1"/>
  <c r="R126" i="1"/>
  <c r="BF126" i="1"/>
  <c r="R72" i="1"/>
  <c r="R122" i="1"/>
  <c r="BF124" i="1"/>
  <c r="R127" i="1"/>
  <c r="BF127" i="1"/>
  <c r="R167" i="1"/>
  <c r="R121" i="1"/>
  <c r="R124" i="1"/>
  <c r="Q166" i="1"/>
  <c r="BP122" i="1"/>
  <c r="BP166" i="1" l="1"/>
  <c r="R166" i="1"/>
  <c r="BF16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R70" authorId="0" shapeId="0" xr:uid="{F416678D-E137-4EB8-B193-A7CC6317A918}">
      <text>
        <r>
          <rPr>
            <sz val="10"/>
            <color rgb="FF000000"/>
            <rFont val="Arial"/>
            <family val="2"/>
          </rPr>
          <t>numero no corresponde (pusieron ID)
	-Luz Yadira Castro Obando - GCO
anexo 2 - falta el adjunto
	-Luz Yadira Castro Obando - GCO
Anexo 01 aprobado 10/03/2021
	-Luz Yadira Castro Obando - GCO
anexo 2 aprobado el 07 de abril
	-Luz Yadira Castro Obando - GCO</t>
        </r>
      </text>
    </comment>
    <comment ref="BR92" authorId="0" shapeId="0" xr:uid="{506D35FB-D824-4D12-B543-DCF3BBBE2217}">
      <text>
        <r>
          <rPr>
            <sz val="10"/>
            <color rgb="FF000000"/>
            <rFont val="Arial"/>
            <family val="2"/>
          </rPr>
          <t>EN EL REGISTRO FALTAROON LOS CENTAVOS, CARGO DOS VECES EL ARCHIVO
	-Luz Yadira Castro Obando - GCO
anexo 01 aprobada 11 de marzo
	-Luz Yadira Castro Obando - GCO</t>
        </r>
      </text>
    </comment>
    <comment ref="BR109" authorId="0" shapeId="0" xr:uid="{41E31FAD-7EF3-45BA-9DB9-0ABD65E25429}">
      <text>
        <r>
          <rPr>
            <sz val="10"/>
            <color rgb="FF000000"/>
            <rFont val="Arial"/>
            <family val="2"/>
          </rPr>
          <t>faltan los centavos
	-Luz Yadira Castro Obando - GCO
Anexo 01 aprobado 10/03/2021
	-Luz Yadira Castro Obando - GCO</t>
        </r>
      </text>
    </comment>
    <comment ref="BR133" authorId="0" shapeId="0" xr:uid="{E12931D3-EB56-42A4-A2B4-8D4F2173D7FB}">
      <text>
        <r>
          <rPr>
            <sz val="10"/>
            <color rgb="FF000000"/>
            <rFont val="Arial"/>
            <family val="2"/>
          </rPr>
          <t>falta el numero del cto
	-Luz Yadira Castro Obando - GCO
aprobada 24/02/2021
	-Luz Yadira Castro Obando - GCO</t>
        </r>
      </text>
    </comment>
    <comment ref="BR142" authorId="0" shapeId="0" xr:uid="{4A8F4B9A-64E4-4A3D-9363-BDBE82B94279}">
      <text>
        <r>
          <rPr>
            <sz val="10"/>
            <color rgb="FF000000"/>
            <rFont val="Arial"/>
            <family val="2"/>
          </rPr>
          <t>donde se indique el num cto correcto
	-Luz Yadira Castro Obando - GCO
Anexo 01 aprobado 10/03/2021
	-Luz Yadira Castro Obando - GCO
pendiente anexo 02
	-Luz Yadira Castro Obando - GCO</t>
        </r>
      </text>
    </comment>
    <comment ref="BR158" authorId="0" shapeId="0" xr:uid="{4084F577-B326-469D-BF76-0F36E031870E}">
      <text>
        <r>
          <rPr>
            <sz val="10"/>
            <color rgb="FF000000"/>
            <rFont val="Arial"/>
            <family val="2"/>
          </rPr>
          <t>la fecha de la vigencia
	-Luz Yadira Castro Obando - GCO</t>
        </r>
      </text>
    </comment>
    <comment ref="BR166" authorId="0" shapeId="0" xr:uid="{996016CE-CDCE-4DD5-9011-C69631C7CFA2}">
      <text>
        <r>
          <rPr>
            <sz val="10"/>
            <color rgb="FF000000"/>
            <rFont val="Arial"/>
            <family val="2"/>
          </rPr>
          <t>corregir el NIT de parques
	-Luz Yadira Castro Obando - GCO
aprobada 11 de marzo
	-Luz Yadira Castro Obando - GCO</t>
        </r>
      </text>
    </comment>
    <comment ref="BR180" authorId="0" shapeId="0" xr:uid="{76A2CFAC-BFCA-4398-B191-79791CC6374B}">
      <text>
        <r>
          <rPr>
            <sz val="10"/>
            <color rgb="FF000000"/>
            <rFont val="Arial"/>
            <family val="2"/>
          </rPr>
          <t>modificar el nit de parques, no corresponde
	-Luz Yadira Castro Obando - GCO</t>
        </r>
      </text>
    </comment>
    <comment ref="D188" authorId="0" shapeId="0" xr:uid="{486EFF84-01C3-4662-8DD3-588083F72775}">
      <text>
        <r>
          <rPr>
            <sz val="10"/>
            <color rgb="FF000000"/>
            <rFont val="Arial"/>
            <family val="2"/>
          </rPr>
          <t>CO1.PCCNTR.2419480
	-Luz Yadira Castro Obando - GCO</t>
        </r>
      </text>
    </comment>
    <comment ref="AL211" authorId="0" shapeId="0" xr:uid="{762FB0D5-2DE3-438E-94EF-A25E5D3D258F}">
      <text>
        <r>
          <rPr>
            <sz val="10"/>
            <color rgb="FF000000"/>
            <rFont val="Arial"/>
            <family val="2"/>
          </rPr>
          <t>A partir de este contrato no se proyecta acta de aprobación
	-Luz Yadira Castro Obando - GCO</t>
        </r>
      </text>
    </comment>
    <comment ref="C268" authorId="0" shapeId="0" xr:uid="{7411BB48-61A6-41E1-862D-0BEBEBD8381C}">
      <text>
        <r>
          <rPr>
            <sz val="10"/>
            <color rgb="FF000000"/>
            <rFont val="Arial"/>
            <family val="2"/>
          </rPr>
          <t>Con ofertas
	-Luz Yadira Castro Obando - GCO</t>
        </r>
      </text>
    </comment>
    <comment ref="AR271" authorId="0" shapeId="0" xr:uid="{E07EDBF1-5251-4F6F-A27B-6288BE966392}">
      <text>
        <r>
          <rPr>
            <sz val="10"/>
            <color rgb="FF000000"/>
            <rFont val="Arial"/>
            <family val="2"/>
          </rPr>
          <t>REALMENTE SERÍN 96 PERO...PLOP
	-Luz Yadira Castro Obando - GCO</t>
        </r>
      </text>
    </comment>
    <comment ref="AJ288" authorId="0" shapeId="0" xr:uid="{61664004-A264-4B4F-8F0C-B1971440D439}">
      <text>
        <r>
          <rPr>
            <sz val="10"/>
            <color rgb="FF000000"/>
            <rFont val="Arial"/>
            <family val="2"/>
          </rPr>
          <t>mal en Secop
	-Luz Yadira Castro Obando - GCO</t>
        </r>
      </text>
    </comment>
    <comment ref="C296" authorId="0" shapeId="0" xr:uid="{2D70968D-C6D2-4A91-BE64-83853BAC4831}">
      <text>
        <r>
          <rPr>
            <sz val="10"/>
            <color rgb="FF000000"/>
            <rFont val="Arial"/>
            <family val="2"/>
          </rPr>
          <t>con ofertas
	-Luz Yadira Castro Obando - GCO</t>
        </r>
      </text>
    </comment>
    <comment ref="C297" authorId="0" shapeId="0" xr:uid="{D9992313-F17C-4479-86BB-0C17701FAC2C}">
      <text>
        <r>
          <rPr>
            <sz val="10"/>
            <color rgb="FF000000"/>
            <rFont val="Arial"/>
            <family val="2"/>
          </rPr>
          <t>para publicidad
	-Luz Yadira Castro Obando - GCO</t>
        </r>
      </text>
    </comment>
    <comment ref="C298" authorId="0" shapeId="0" xr:uid="{2EEE91DB-3710-48FF-AF58-051CBEC7B922}">
      <text>
        <r>
          <rPr>
            <sz val="10"/>
            <color rgb="FF000000"/>
            <rFont val="Arial"/>
            <family val="2"/>
          </rPr>
          <t>para publicidad
	-Luz Yadira Castro Obando - GCO</t>
        </r>
      </text>
    </comment>
  </commentList>
</comments>
</file>

<file path=xl/sharedStrings.xml><?xml version="1.0" encoding="utf-8"?>
<sst xmlns="http://schemas.openxmlformats.org/spreadsheetml/2006/main" count="9752" uniqueCount="2547">
  <si>
    <t>ID</t>
  </si>
  <si>
    <t>FUENTE</t>
  </si>
  <si>
    <t>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</si>
  <si>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</si>
  <si>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</si>
  <si>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</si>
  <si>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</si>
  <si>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</si>
  <si>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</si>
  <si>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</si>
  <si>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</si>
  <si>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</si>
  <si>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</si>
  <si>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</si>
  <si>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</si>
  <si>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</si>
  <si>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</si>
  <si>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</si>
  <si>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</si>
  <si>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</si>
  <si>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b/>
        <sz val="8"/>
        <color rgb="FF548135"/>
        <rFont val="Arial"/>
        <family val="2"/>
      </rPr>
      <t>CONTRATISTA:</t>
    </r>
    <r>
      <rPr>
        <b/>
        <sz val="10"/>
        <color rgb="FF2F5496"/>
        <rFont val="Arial"/>
        <family val="2"/>
      </rPr>
      <t xml:space="preserve"> NÚMERO DE IDENTIFICACIÓN</t>
    </r>
  </si>
  <si>
    <r>
      <rPr>
        <b/>
        <sz val="8"/>
        <color rgb="FF548135"/>
        <rFont val="Arial"/>
        <family val="2"/>
      </rPr>
      <t>CONTRATISTA :</t>
    </r>
    <r>
      <rPr>
        <b/>
        <sz val="10"/>
        <color rgb="FF2F5496"/>
        <rFont val="Arial"/>
        <family val="2"/>
      </rPr>
      <t xml:space="preserve"> NÚMERO DEL NIT</t>
    </r>
  </si>
  <si>
    <r>
      <rPr>
        <b/>
        <sz val="8"/>
        <color rgb="FF6AA84F"/>
        <rFont val="Arial"/>
        <family val="2"/>
      </rPr>
      <t>CONTRATISTA :</t>
    </r>
    <r>
      <rPr>
        <b/>
        <sz val="10"/>
        <color rgb="FF2F5496"/>
        <rFont val="Arial"/>
        <family val="2"/>
      </rPr>
      <t>DÍG DE VERIFICACIÓN(NIT o RUT)</t>
    </r>
  </si>
  <si>
    <r>
      <rPr>
        <b/>
        <sz val="8"/>
        <color rgb="FF548135"/>
        <rFont val="Arial"/>
        <family val="2"/>
      </rPr>
      <t>CONTRATISTA:</t>
    </r>
    <r>
      <rPr>
        <b/>
        <sz val="10"/>
        <color rgb="FF2F5496"/>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</si>
  <si>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</si>
  <si>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</si>
  <si>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t>ASEGURADORAS</t>
  </si>
  <si>
    <r>
      <rPr>
        <b/>
        <sz val="8"/>
        <color rgb="FFFF0000"/>
        <rFont val="Arial"/>
        <family val="2"/>
      </rPr>
      <t>GARANTÍAS :</t>
    </r>
    <r>
      <rPr>
        <b/>
        <sz val="10"/>
        <color rgb="FF2F5496"/>
        <rFont val="Arial"/>
        <family val="2"/>
      </rPr>
      <t xml:space="preserve"> RIESGOS ASEGURADOS</t>
    </r>
  </si>
  <si>
    <r>
      <rPr>
        <b/>
        <sz val="8"/>
        <color rgb="FFFF0000"/>
        <rFont val="Arial"/>
        <family val="2"/>
      </rPr>
      <t>GARANTÍAS :</t>
    </r>
    <r>
      <rPr>
        <b/>
        <sz val="10"/>
        <color rgb="FF2F5496"/>
        <rFont val="Arial"/>
        <family val="2"/>
      </rPr>
      <t xml:space="preserve"> FECHA DE EXPEDICIÓN </t>
    </r>
  </si>
  <si>
    <r>
      <rPr>
        <b/>
        <sz val="8"/>
        <color rgb="FFFF0000"/>
        <rFont val="Arial"/>
        <family val="2"/>
      </rPr>
      <t>GARANTÍAS :</t>
    </r>
    <r>
      <rPr>
        <b/>
        <sz val="10"/>
        <color rgb="FF2F5496"/>
        <rFont val="Arial"/>
        <family val="2"/>
      </rPr>
      <t xml:space="preserve"> NUMERO DE GARANTÍAS</t>
    </r>
  </si>
  <si>
    <t>DEPENDENCIA</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</si>
  <si>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</si>
  <si>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</si>
  <si>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</si>
  <si>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</si>
  <si>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</si>
  <si>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</si>
  <si>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</si>
  <si>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</si>
  <si>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</si>
  <si>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</si>
  <si>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</si>
  <si>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</si>
  <si>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</si>
  <si>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</si>
  <si>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</si>
  <si>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</si>
  <si>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</si>
  <si>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</si>
  <si>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</si>
  <si>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</si>
  <si>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</si>
  <si>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</si>
  <si>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</si>
  <si>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</si>
  <si>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</si>
  <si>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</si>
  <si>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</si>
  <si>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</si>
  <si>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</si>
  <si>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</si>
  <si>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</si>
  <si>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 DEL CONTRATO</t>
  </si>
  <si>
    <t>SEGUIMIENTO CERTIF</t>
  </si>
  <si>
    <t>PLAZO REAL</t>
  </si>
  <si>
    <t>VALOR DEFINITIVO</t>
  </si>
  <si>
    <t>ORDENADOR DEL GASTO</t>
  </si>
  <si>
    <t>ANEXOS POLIZA</t>
  </si>
  <si>
    <t>FECHA DE INICIO SEGUNDO CONTRATO</t>
  </si>
  <si>
    <t>CPS-001-2021</t>
  </si>
  <si>
    <t>2 NACIONAL</t>
  </si>
  <si>
    <t>CD-NC-001-2021</t>
  </si>
  <si>
    <t>SANDRA LILIANA CHAVES CLAVIJO</t>
  </si>
  <si>
    <t>Prestación de servicios técnicos para apoyar la gestión del Grupo de Contratos del Nivel Central en la aplicación técnica, organización, clasificación e inventario del archivo de convenios, así como la gestión de la plataforma SIGEP y reporte de información a Cámaras de Comercio y SIRECI</t>
  </si>
  <si>
    <t>2 CONTRATACIÓN DIRECTA</t>
  </si>
  <si>
    <t>14 PRESTACIÓN DE SERVICIOS</t>
  </si>
  <si>
    <t>N/A</t>
  </si>
  <si>
    <t>1 PERSONA NATURAL</t>
  </si>
  <si>
    <t>3 CÉDULA DE CIUDADANÍA</t>
  </si>
  <si>
    <t>N-A</t>
  </si>
  <si>
    <t>11 NO SE DILIGENCIA INFORMACIÓN PARA ESTE FORMULARIO EN ESTE PERÍODO DE REPORTE</t>
  </si>
  <si>
    <t>6 NO CONSTITUYÓ GARANTÍAS</t>
  </si>
  <si>
    <t>GRUPO DE CONTRATOS</t>
  </si>
  <si>
    <t>2 SUPERVISOR</t>
  </si>
  <si>
    <t>LILA C ZABARAIN GUERRA</t>
  </si>
  <si>
    <t>3 NO PACTADOS</t>
  </si>
  <si>
    <t>4 NO SE HA ADICIONADO NI EN VALOR y EN TIEMPO</t>
  </si>
  <si>
    <t>2. NO</t>
  </si>
  <si>
    <t>2021420501000001E</t>
  </si>
  <si>
    <t>LEIDY VIVIANA SERRANO RAMOS</t>
  </si>
  <si>
    <t>https://www.secop.gov.co/CO1BusinessLine/Tendering/BuyerWorkArea/Index?docUniqueIdentifier=CO1.BDOS.1686743</t>
  </si>
  <si>
    <t>VIGENTE</t>
  </si>
  <si>
    <t xml:space="preserve">https://community.secop.gov.co/Public/Tendering/OpportunityDetail/Index?noticeUID=CO1.NTC.1683786&amp;isFromPublicArea=True&amp;isModal=False
</t>
  </si>
  <si>
    <t>PDTE - REV</t>
  </si>
  <si>
    <t>CPS-002-2021</t>
  </si>
  <si>
    <t>CD-NC-002-2021</t>
  </si>
  <si>
    <t>LUZ JANETH VILLALBA SUAREZ</t>
  </si>
  <si>
    <t>Prestación de Servicios Profesionales para llevar a cabo las actividades propias del proceso de Gestión Contractual liderados por la Dirección General o la Subdirección Administrativa y Financiera</t>
  </si>
  <si>
    <t>1 PÓLIZA</t>
  </si>
  <si>
    <t>12 SEGUROS DEL ESTADO</t>
  </si>
  <si>
    <t>2 CUMPLIMIENTO</t>
  </si>
  <si>
    <t>15-46-101018763</t>
  </si>
  <si>
    <t>2021420501000002E</t>
  </si>
  <si>
    <t>https://www.secop.gov.co/CO1BusinessLine/Tendering/BuyerWorkArea/Index?docUniqueIdentifier=CO1.BDOS.1686676</t>
  </si>
  <si>
    <t xml:space="preserve">https://community.secop.gov.co/Public/Tendering/OpportunityDetail/Index?noticeUID=CO1.NTC.1684073&amp;isFromPublicArea=True&amp;isModal=False
</t>
  </si>
  <si>
    <t>CPS-003-2021</t>
  </si>
  <si>
    <t>CD-NC-004-2021</t>
  </si>
  <si>
    <t>NELSON CADENA GARCIA</t>
  </si>
  <si>
    <t>15-46-101018768</t>
  </si>
  <si>
    <t>2021420501000004E</t>
  </si>
  <si>
    <t>https://www.secop.gov.co/CO1BusinessLine/Tendering/BuyerWorkArea/Index?docUniqueIdentifier=CO1.BDOS.1687086</t>
  </si>
  <si>
    <t xml:space="preserve">https://community.secop.gov.co/Public/Tendering/OpportunityDetail/Index?noticeUID=CO1.NTC.1684401&amp;isFromPublicArea=True&amp;isModal=False
</t>
  </si>
  <si>
    <t>CPS-004-2021</t>
  </si>
  <si>
    <t>CD-NC-003-2021</t>
  </si>
  <si>
    <t>ANDRES MAURICIO VILLEGAS NAVARRO</t>
  </si>
  <si>
    <t>15-46-101018770</t>
  </si>
  <si>
    <t>2021420501000003E</t>
  </si>
  <si>
    <t>https://www.secop.gov.co/CO1BusinessLine/Tendering/BuyerWorkArea/Index?docUniqueIdentifier=CO1.BDOS.1686697</t>
  </si>
  <si>
    <t xml:space="preserve">https://community.secop.gov.co/Public/Tendering/OpportunityDetail/Index?noticeUID=CO1.NTC.1684217&amp;isFromPublicArea=True&amp;isModal=False
</t>
  </si>
  <si>
    <t>CPS-005-2021</t>
  </si>
  <si>
    <t>CD-NC-005-2021</t>
  </si>
  <si>
    <t>LILIANA ESPERANZA MURILLO MURILLO</t>
  </si>
  <si>
    <t>Prestación de Servicios Profesionales para llevar a cabo las actividades de liquidación de los contratos suscritos por la Dirección General o la Subdirección Administrativa y Financiera</t>
  </si>
  <si>
    <t>37-46-101002289</t>
  </si>
  <si>
    <t>2021420501000005E</t>
  </si>
  <si>
    <t>https://www.secop.gov.co/CO1BusinessLine/Tendering/BuyerWorkArea/Index?docUniqueIdentifier=CO1.BDOS.1695030</t>
  </si>
  <si>
    <t xml:space="preserve">https://community.secop.gov.co/Public/Tendering/OpportunityDetail/Index?noticeUID=CO1.NTC.1691220&amp;isFromPublicArea=True&amp;isModal=False
</t>
  </si>
  <si>
    <t>CPS-006-2021</t>
  </si>
  <si>
    <t>CD-NC-006-2021</t>
  </si>
  <si>
    <t>YILBERT STEVEN MATEUS CASTRO</t>
  </si>
  <si>
    <t>Prestación de servicios profesionales para apoyar en la implementación de la Política de Gestión Estratégica del Talento Humano (GETH) en el marco del MIPG para la vigencia 2021, basado en el seguimiento de los diferentes programas, planes y actividades que se desarrollan en el Grupo de Gestión Humana conforme al ciclo de vida del servidor público y la normatividad vigente.</t>
  </si>
  <si>
    <t>15-46-101018987</t>
  </si>
  <si>
    <t>GRUPO DE GESTIÓN HUMANA</t>
  </si>
  <si>
    <t>SANDRA VIVIANA PEÑA ARIAS</t>
  </si>
  <si>
    <t>2021420501000006E</t>
  </si>
  <si>
    <t>https://www.secop.gov.co/CO1BusinessLine/Tendering/BuyerWorkArea/Index?docUniqueIdentifier=CO1.BDOS.1698347</t>
  </si>
  <si>
    <t>https://community.secop.gov.co/Public/Tendering/OpportunityDetail/Index?noticeUID=CO1.NTC.1694569&amp;isFromPublicArea=True&amp;isModal=False</t>
  </si>
  <si>
    <t>CPS-007-2021</t>
  </si>
  <si>
    <t>CD-NC-008-2021</t>
  </si>
  <si>
    <t>CLAUDIA CECILIA PINTO CHACON</t>
  </si>
  <si>
    <t>Prestación de servicios técnicos para apoyar las actividades relacionadas con el seguimiento y análisis a la ejecución del presupuesto de gastos de personal y elaboración de las proyecciones financieras, así como la revisión de las nóminas de las seis (6) Direcciones Territoriales y sus temas inherentes, conforme los lineamientos internos y del Ministerio de Hacienda</t>
  </si>
  <si>
    <t>TERA -FECHA TER INICIAL 25/12/2021</t>
  </si>
  <si>
    <t>2021420501000007E</t>
  </si>
  <si>
    <t>NELSON CADENA GARCÍA</t>
  </si>
  <si>
    <t>https://www.secop.gov.co/CO1BusinessLine/Tendering/BuyerWorkArea/Index?docUniqueIdentifier=CO1.BDOS.1698096</t>
  </si>
  <si>
    <t>LIQUIDADO</t>
  </si>
  <si>
    <t xml:space="preserve">https://community.secop.gov.co/Public/Tendering/OpportunityDetail/Index?noticeUID=CO1.NTC.1694999&amp;isFromPublicArea=True&amp;isModal=False
</t>
  </si>
  <si>
    <t>CPS-008-2021</t>
  </si>
  <si>
    <t>CD-NC-007-2021</t>
  </si>
  <si>
    <t>HOOVER EDISON RAMOS CUELLAR</t>
  </si>
  <si>
    <t>Prestación de servicios profesionales relacionados con la orientación jurídica en las diferentes temáticas desarrolladas al interior del Grupo de Gestión Humana conforme a la implementación del Plan Estratégico de Talento Humano (PETH), las directrices impartidas por el Modelo Integrado de Planeación y Gestión (MIPG) y el cumplimiento de la normatividad legal vigente para la gestión y trámite de las diferentes situaciones, administrativas – jurídicas laborales presentadas por los servidores públicos de la entidad.</t>
  </si>
  <si>
    <t>15-46-101018990</t>
  </si>
  <si>
    <t>2021420501000008E</t>
  </si>
  <si>
    <t>https://www.secop.gov.co/CO1BusinessLine/Tendering/BuyerWorkArea/Index?docUniqueIdentifier=CO1.BDOS.1697969</t>
  </si>
  <si>
    <t xml:space="preserve">https://community.secop.gov.co/Public/Tendering/OpportunityDetail/Index?noticeUID=CO1.NTC.1694759&amp;isFromPublicArea=True&amp;isModal=False
</t>
  </si>
  <si>
    <t>CPS-009-2021</t>
  </si>
  <si>
    <t>CD-NC-009-2021</t>
  </si>
  <si>
    <t>LUZ DARY GONZALEZ MUÑOZ</t>
  </si>
  <si>
    <t>Prestación de servicios profesionales para la implementación de los instrumentos de planeación y control de la Subdirección Administrativa y Financiera</t>
  </si>
  <si>
    <t>15-46-101018995</t>
  </si>
  <si>
    <t>SUBDIRECCIÓN ADMINISTRATIVA Y FINANCIERA</t>
  </si>
  <si>
    <t>NUBIA LUCIA WILCHES QUINTANA</t>
  </si>
  <si>
    <t>2021420501000009E</t>
  </si>
  <si>
    <t>https://www.secop.gov.co/CO1BusinessLine/Tendering/BuyerWorkArea/Index?docUniqueIdentifier=CO1.BDOS.1700334</t>
  </si>
  <si>
    <t>https://community.secop.gov.co/Public/Tendering/OpportunityDetail/Index?noticeUID=CO1.NTC.1697343&amp;isFromPublicArea=True&amp;isModal=False</t>
  </si>
  <si>
    <t>CPS-010-2021</t>
  </si>
  <si>
    <t>CD-NC-010-2021</t>
  </si>
  <si>
    <t>MARTHA CECILIA MARQUEZ DIAZ</t>
  </si>
  <si>
    <t>Prestación de servicios profesionales para la planeación, ejecución y seguimiento de los diferentes procesos organizacionales que se adelantan en el Grupo de Gestión Humana, conforme a lo contenido en el Plan Estratégico del Talento Humano –PETH para la vigencia 2021, así como las actividades plasmadas el Modelo Integrado de Planeación y Gestión – MIPG, las políticas y lineamientos de la entidad.</t>
  </si>
  <si>
    <t>15-46-101019061</t>
  </si>
  <si>
    <t>2021420501000010E</t>
  </si>
  <si>
    <t>https://www.secop.gov.co/CO1BusinessLine/Tendering/BuyerWorkArea/Index?docUniqueIdentifier=CO1.BDOS.1700588</t>
  </si>
  <si>
    <t>TERMINADO NORMALMENTE</t>
  </si>
  <si>
    <t xml:space="preserve">https://community.secop.gov.co/Public/Tendering/OpportunityDetail/Index?noticeUID=CO1.NTC.1697318&amp;isFromPublicArea=True&amp;isModal=False
</t>
  </si>
  <si>
    <t>CPS-011-2021</t>
  </si>
  <si>
    <t>CD-NC-012-2021</t>
  </si>
  <si>
    <t>CLAUDIA MARCELA MORA CASTRO</t>
  </si>
  <si>
    <t>Prestación de Servicios Técnicos de apoyo en el Grupo de Comunicaciones y Educación Ambiental a través del Centro de Documentación de Parques Nacionales, para una adecuada atención al público, catalogación de material bibliográfico y la organización de la agenda ambiental y cultural.</t>
  </si>
  <si>
    <t>GRUPO DE COMUNICACIONES Y EDUCACION AMBIENTAL</t>
  </si>
  <si>
    <t>KATRIZ CARMINIA CASTELLANOS CARO</t>
  </si>
  <si>
    <t>TERA- PLAZO INICIAL :330 - FECHA TER INICIAL:26/12/2021</t>
  </si>
  <si>
    <t>2021420501000011E</t>
  </si>
  <si>
    <t>https://www.secop.gov.co/CO1BusinessLine/Tendering/BuyerWorkArea/Index?docUniqueIdentifier=CO1.BDOS.1704421</t>
  </si>
  <si>
    <t>https://community.secop.gov.co/Public/Tendering/OpportunityDetail/Index?noticeUID=CO1.NTC.1701241&amp;isFromPublicArea=True&amp;isModal=False</t>
  </si>
  <si>
    <t>CPS-012-2021</t>
  </si>
  <si>
    <t>CD-NC-013-2021</t>
  </si>
  <si>
    <t>SANDRA YANETH PEREZ SALAZAR</t>
  </si>
  <si>
    <t>Prestación de servicios profesionales, para apoyar la formulación y seguimiento de los planes, programas y proyectos de la Subdirección de Gestión y Manejo, así como apoyar de manera efectiva el modelo integrado de Planeación y gestión establecido para Parques Nacionales Naturales de Colombia</t>
  </si>
  <si>
    <t>37-46-101002320</t>
  </si>
  <si>
    <t>SUBDIRECCIÓN DE GESTIÓN Y MANEJO DE AREAS PROTEGIDAS</t>
  </si>
  <si>
    <t>EDNA MARIA CAROLINA JARRO FAJARDO</t>
  </si>
  <si>
    <t>2021420501000012E</t>
  </si>
  <si>
    <t>https://www.secop.gov.co/CO1BusinessLine/Tendering/BuyerWorkArea/Index?docUniqueIdentifier=CO1.BDOS.1705506</t>
  </si>
  <si>
    <t xml:space="preserve">https://community.secop.gov.co/Public/Tendering/OpportunityDetail/Index?noticeUID=CO1.NTC.1701933&amp;isFromPublicArea=True&amp;isModal=False
</t>
  </si>
  <si>
    <t>CPS-013-2021</t>
  </si>
  <si>
    <t>CD-NC-011-2021</t>
  </si>
  <si>
    <t>FELIPE ANDRES ZORRO VILLAREAL</t>
  </si>
  <si>
    <t>Prestación de Servicios Profesionales para llevar a cabo las actividades propias del proceso de Gestión Contractual liderados por la Dirección General o la Subdirección Administrativa y Financiera.</t>
  </si>
  <si>
    <t>18-46-101008618</t>
  </si>
  <si>
    <t>2021420501000013E</t>
  </si>
  <si>
    <t>https://www.secop.gov.co/CO1BusinessLine/Tendering/BuyerWorkArea/Index?docUniqueIdentifier=CO1.BDOS.1704127</t>
  </si>
  <si>
    <t xml:space="preserve">https://community.secop.gov.co/Public/Tendering/OpportunityDetail/Index?noticeUID=CO1.NTC.1700443&amp;isFromPublicArea=True&amp;isModal=False
</t>
  </si>
  <si>
    <t>CPS-014-2021</t>
  </si>
  <si>
    <t>CD-NC-017-2021</t>
  </si>
  <si>
    <t>JINETH FERNANDA AGUILAR MARULANDA</t>
  </si>
  <si>
    <t>Prestar servicios técnicos y apoyo a la gestión del Grupo de Procesos Corporativos, así como la consolidación del plan anual de adquisiciones y la ejecución del plan de compras, y la actualización de matrices de seguimiento al consumo de servicios públicos de las Direcciones Territoriales y sus Áreas Protegidas, y la entrada y salida de elementos del Nivel Central</t>
  </si>
  <si>
    <t>GRUPO DE PROCESOS CORPORATIVOS</t>
  </si>
  <si>
    <t>ORLANDO LEÓN VERGARA</t>
  </si>
  <si>
    <t>2021420501000014E</t>
  </si>
  <si>
    <t>https://www.secop.gov.co/CO1BusinessLine/Tendering/BuyerWorkArea/Index?docUniqueIdentifier=CO1.BDOS.1709764</t>
  </si>
  <si>
    <t xml:space="preserve">https://community.secop.gov.co/Public/Tendering/OpportunityDetail/Index?noticeUID=CO1.NTC.1706272&amp;isFromPublicArea=True&amp;isModal=False
</t>
  </si>
  <si>
    <t>CPS-015-2021</t>
  </si>
  <si>
    <t>CD-NC-014-2021</t>
  </si>
  <si>
    <t>LAURA MILENA CAMACHO JARAMILLO</t>
  </si>
  <si>
    <t>Prestación de servicios profesionales para apoyar, y articular las iniciativas y proyectos de cooperación con énfasis en las direcciones territoriales que tienen a cargo áreas protegidas marinas y costeras en Parques Nacionales Naturales de Colombia.</t>
  </si>
  <si>
    <t xml:space="preserve">	15-46-101019154</t>
  </si>
  <si>
    <t>OFICINA ASESORA PLANEACIÓN</t>
  </si>
  <si>
    <t>ANDREA DEL PILAR MORENO HERNANDEZ</t>
  </si>
  <si>
    <t>3 ADICIÓN EN VALOR y EN TIEMPO</t>
  </si>
  <si>
    <t>FECHA DE TERMINACIÓN INICIAL 27/08/2021</t>
  </si>
  <si>
    <t>2021420501000015E</t>
  </si>
  <si>
    <t>https://www.secop.gov.co/CO1BusinessLine/Tendering/BuyerWorkArea/Index?docUniqueIdentifier=CO1.BDOS.1706338</t>
  </si>
  <si>
    <t xml:space="preserve">https://community.secop.gov.co/Public/Tendering/OpportunityDetail/Index?noticeUID=CO1.NTC.1702669&amp;isFromPublicArea=True&amp;isModal=False
</t>
  </si>
  <si>
    <t>CPS-016-2021</t>
  </si>
  <si>
    <t>CD-NC-015-2021</t>
  </si>
  <si>
    <t>EFRAIN MOLANO VARGAS</t>
  </si>
  <si>
    <t>Prestación de servicios profesionales para liderar a nivel nacional la implementación de los objetivos y metas de la segunda fase del Programa de Apoyo Presupuestario para el Desarrollo Local Sostenible financiado por la Unión Europea para la vigencia 2021</t>
  </si>
  <si>
    <t>37-46-101002337</t>
  </si>
  <si>
    <t>GRUPO DE PLANEACIÓN Y MANEJO</t>
  </si>
  <si>
    <t>2021420501000016E</t>
  </si>
  <si>
    <t>https://www.secop.gov.co/CO1BusinessLine/Tendering/BuyerWorkArea/Index?docUniqueIdentifier=CO1.BDOS.1707401</t>
  </si>
  <si>
    <t xml:space="preserve">https://community.secop.gov.co/Public/Tendering/OpportunityDetail/Index?noticeUID=CO1.NTC.1703956&amp;isFromPublicArea=True&amp;isModal=False
</t>
  </si>
  <si>
    <t>CPS-017-2021</t>
  </si>
  <si>
    <t>CD-NC-019-2021</t>
  </si>
  <si>
    <t>OLGA LUCÍA PIÑEROS AMIN</t>
  </si>
  <si>
    <t>Prestación de servicios profesionales especializados para realizar la asesoría jurídica y el acompañamiento en los procesos contractuales de especial complejidad que adelante la Dirección General y la Subdirección Administrativa y Financiera en especial los contratos de concesión y ecoturismo comunitario.</t>
  </si>
  <si>
    <t xml:space="preserve">	15-46-101019163</t>
  </si>
  <si>
    <t>2021420501000017E</t>
  </si>
  <si>
    <t>https://www.secop.gov.co/CO1BusinessLine/Tendering/BuyerWorkArea/Index?docUniqueIdentifier=CO1.BDOS.1710606</t>
  </si>
  <si>
    <t>https://community.secop.gov.co/Public/Tendering/OpportunityDetail/Index?noticeUID=CO1.NTC.1706911&amp;isFromPublicArea=True&amp;isModal=False</t>
  </si>
  <si>
    <t>20 SEP</t>
  </si>
  <si>
    <t>CPS-018-2021</t>
  </si>
  <si>
    <t>CD-NC-018-2021</t>
  </si>
  <si>
    <t>LEIDY MONCADA ROSERO</t>
  </si>
  <si>
    <t>Prestación de servicios técnicos para administrar y dar soporte técnico del aplicativo SIIF Nación II, realizar las funciones competentes al perfil de registrador entidad y brindar apoyo de soporte técnico a la subdirección administrativa y financiera en las aplicaciones utilizadas por la entidad.</t>
  </si>
  <si>
    <t>GRUPO DE GESTIÓN FINANCIERA</t>
  </si>
  <si>
    <t>LUZ MYRIAM ENRIQUEZ GUAVITA</t>
  </si>
  <si>
    <t>2021420501000018E</t>
  </si>
  <si>
    <t>https://www.secop.gov.co/CO1BusinessLine/Tendering/BuyerWorkArea/Index?docUniqueIdentifier=CO1.BDOS.1710477</t>
  </si>
  <si>
    <t xml:space="preserve">https://community.secop.gov.co/Public/Tendering/OpportunityDetail/Index?noticeUID=CO1.NTC.1706850&amp;isFromPublicArea=True&amp;isModal=False
</t>
  </si>
  <si>
    <t>CPS-019-2021</t>
  </si>
  <si>
    <t>CD-NC-020-2021</t>
  </si>
  <si>
    <t>WILLIAM ALBERTO GARZON ROMERO</t>
  </si>
  <si>
    <t>Prestación de servicios profesionales para brindar apoyo al seguimiento a los proyectos, trazadores, indicadores y recursos relacionados en los diferentes instrumentos de planeación en el marco del Modelo Integrado de Planeación y gestión vigente.</t>
  </si>
  <si>
    <t>14 ASEGURADORA SOLIDARIA</t>
  </si>
  <si>
    <t xml:space="preserve">	390-47-994000057047</t>
  </si>
  <si>
    <t>2021420501000019E</t>
  </si>
  <si>
    <t>https://www.secop.gov.co/CO1BusinessLine/Tendering/BuyerWorkArea/Index?docUniqueIdentifier=CO1.BDOS.1710835</t>
  </si>
  <si>
    <t xml:space="preserve">https://community.secop.gov.co/Public/Tendering/OpportunityDetail/Index?noticeUID=CO1.NTC.1708628&amp;isFromPublicArea=True&amp;isModal=False
</t>
  </si>
  <si>
    <t>CPS-020-2021</t>
  </si>
  <si>
    <t>CD-NC-016-2021</t>
  </si>
  <si>
    <t>YOLANDA RIVERA HERNANDEZ</t>
  </si>
  <si>
    <t>Prestar los servicios técnicos y de apoyo a la gestión en el Grupo de Procesos Corporativos para atender las solicitudes de los usuarios internos y externos interesados en obtener los servicios ecoturísticos de las áreas protegidas, así como realizar trámites y reservas de los respectivos Derechos de Ingreso.</t>
  </si>
  <si>
    <t>2021420501000020E</t>
  </si>
  <si>
    <t>https://www.secop.gov.co/CO1BusinessLine/Tendering/BuyerWorkArea/Index?docUniqueIdentifier=CO1.BDOS.1715528</t>
  </si>
  <si>
    <t xml:space="preserve">https://community.secop.gov.co/Public/Tendering/OpportunityDetail/Index?noticeUID=CO1.NTC.1711546&amp;isFromPublicArea=True&amp;isModal=False
</t>
  </si>
  <si>
    <t>CPS-021-2021</t>
  </si>
  <si>
    <t>CD-NC-026-2021</t>
  </si>
  <si>
    <t>FERNANDO BOLIVAR BUITRAGO</t>
  </si>
  <si>
    <t>Prestación de servicios profesionales para atender, actualizar y fortalecer el desarrollo del componente de seguridad de la información de gobierno digital y liderar el esquema de infraestructura On premise para el SPNN</t>
  </si>
  <si>
    <t>8 MUNDIAL SEGUROS</t>
  </si>
  <si>
    <t>NB-100151413</t>
  </si>
  <si>
    <t>GRUPO SISTEMAS DE INFORMACIÓN Y RADIOCOMUNICACIONES</t>
  </si>
  <si>
    <t>LUZ MILA SOTELO DELGADILLO</t>
  </si>
  <si>
    <t>2021420501000021E</t>
  </si>
  <si>
    <t>https://www.secop.gov.co/CO1BusinessLine/Tendering/BuyerWorkArea/Index?docUniqueIdentifier=CO1.BDOS.1716707</t>
  </si>
  <si>
    <t xml:space="preserve">https://community.secop.gov.co/Public/Tendering/OpportunityDetail/Index?noticeUID=CO1.NTC.1712776&amp;isFromPublicArea=True&amp;isModal=False
</t>
  </si>
  <si>
    <t>CPS-022-2021</t>
  </si>
  <si>
    <t>CD-NC-024-2021</t>
  </si>
  <si>
    <t>FELIPE GUERRA BAQUERO</t>
  </si>
  <si>
    <t>Prestación de servicios profesionales para apoyar los procesos de negociación y seguimiento de los asuntos internacionales de Parques Nacionales Naturales de Colombia</t>
  </si>
  <si>
    <t>15-46-101019252</t>
  </si>
  <si>
    <t>2021420501000022E</t>
  </si>
  <si>
    <t>https://www.secop.gov.co/CO1BusinessLine/Tendering/BuyerWorkArea/Index?docUniqueIdentifier=CO1.BDOS.1714250</t>
  </si>
  <si>
    <t xml:space="preserve">https://community.secop.gov.co/Public/Tendering/OpportunityDetail/Index?noticeUID=CO1.NTC.1711556&amp;isFromPublicArea=True&amp;isModal=False
</t>
  </si>
  <si>
    <t>CPS-023-2021</t>
  </si>
  <si>
    <t>CD-NC-029-2021</t>
  </si>
  <si>
    <t>FABIAN ENRIQUE CASTRO VARGAS</t>
  </si>
  <si>
    <t>Prestar servicios profesionales para la actualización de las Tablas de Retención Documental, de los procesos, procedimientos de archivo, control de registros y correspondencia, Así mismo los seguimientos al Plan de Acción del Modelo Integrado de Planeación y Gestión y al cumplimiento de los procesos de identificación, organización y depuración de los archivos de la Entidad y el seguimiento y control de los planes de mejoramiento de las metas relacionadas con el tema de gestión documental y gestión de calidad.</t>
  </si>
  <si>
    <t xml:space="preserve">	37-46-101002354</t>
  </si>
  <si>
    <t>2021420501000023E</t>
  </si>
  <si>
    <t>https://www.secop.gov.co/CO1BusinessLine/Tendering/BuyerWorkArea/Index?docUniqueIdentifier=CO1.BDOS.1716912</t>
  </si>
  <si>
    <t xml:space="preserve">https://community.secop.gov.co/Public/Tendering/OpportunityDetail/Index?noticeUID=CO1.NTC.1713766&amp;isFromPublicArea=True&amp;isModal=False
</t>
  </si>
  <si>
    <t>CPS-024-2021</t>
  </si>
  <si>
    <t>CD-NC-025-2021</t>
  </si>
  <si>
    <t>SHIARA VANESSA VELASQUEZ MENDEZ</t>
  </si>
  <si>
    <t>Prestación de servicios profesionales para liderar e implementar de manera efectiva el modelo de Planeación, Seguimiento Institucional y Sistema de Gestión de Calidad establecido para Parques Nacionales Naturales de Colombia en la Subdirección de Sostenibilidad y Negocios Ambientales; así como la gestión y formulación de proyectos que contribuyan a la sostenibilidad financiera y a la generación de alianzas para la promoción y reconocimiento de bienes y servicios</t>
  </si>
  <si>
    <t>13 SURAMERICANA</t>
  </si>
  <si>
    <t xml:space="preserve">	2872104–6</t>
  </si>
  <si>
    <t>SUBDIRECCIÓN DE SOSTENIBILIDAD Y NEGOCIOS AMBIENTALES</t>
  </si>
  <si>
    <t>MERLY XIOMARA PACHECO</t>
  </si>
  <si>
    <t>2021420501000024E</t>
  </si>
  <si>
    <t>LILA CONCEPCIÓN ZABARAÍN GUERRA</t>
  </si>
  <si>
    <t>https://www.secop.gov.co/CO1BusinessLine/Tendering/BuyerWorkArea/Index?docUniqueIdentifier=CO1.BDOS.1715550</t>
  </si>
  <si>
    <t>https://community.secop.gov.co/Public/Tendering/OpportunityDetail/Index?noticeUID=CO1.NTC.1712084&amp;isFromPublicArea=True&amp;isModal=False</t>
  </si>
  <si>
    <t>CPS-025-2021</t>
  </si>
  <si>
    <t>CD-NC-027-2021</t>
  </si>
  <si>
    <t>JUAN ESTEBAN MARTINEZ AHUMADA</t>
  </si>
  <si>
    <t>Prestación de servicios profesionales para brindar apoyo metodológico y articular los procesos asociados a proyectos y presupuesto orientado a resultados incluyendo procesos de cooperación y mecanismos financieros</t>
  </si>
  <si>
    <t>390-47-994000057091</t>
  </si>
  <si>
    <t>2021420501000025E</t>
  </si>
  <si>
    <t>https://www.secop.gov.co/CO1BusinessLine/Tendering/BuyerWorkArea/Index?docUniqueIdentifier=CO1.BDOS.1716762</t>
  </si>
  <si>
    <t xml:space="preserve">https://community.secop.gov.co/Public/Tendering/OpportunityDetail/Index?noticeUID=CO1.NTC.1713886&amp;isFromPublicArea=True&amp;isModal=False
</t>
  </si>
  <si>
    <t>21 SEP</t>
  </si>
  <si>
    <t>CPS-026-2021</t>
  </si>
  <si>
    <t>CD-NC-028-2021</t>
  </si>
  <si>
    <t>ALAN AGUIA AGUDELO</t>
  </si>
  <si>
    <t>Prestación de servicios profesionales para apoyo en el modelamiento y estructuración de la arquitectura de software y mantenimiento de los desarrollos Web de Parques Nacionales</t>
  </si>
  <si>
    <t>NB-100151414</t>
  </si>
  <si>
    <t>2021420501000026E</t>
  </si>
  <si>
    <t>https://www.secop.gov.co/CO1BusinessLine/Tendering/BuyerWorkArea/Index?docUniqueIdentifier=CO1.BDOS.1716091</t>
  </si>
  <si>
    <t>https://community.secop.gov.co/Public/Tendering/OpportunityDetail/Index?noticeUID=CO1.NTC.1712730&amp;isFromPublicArea=True&amp;isModal=False</t>
  </si>
  <si>
    <t>CPS-027-2021</t>
  </si>
  <si>
    <t>CD-NC-034-2021</t>
  </si>
  <si>
    <t>ELÍAS BOTERO GARCÍA</t>
  </si>
  <si>
    <t>Prestación de servicios profesionales para el diseño, seguimiento, implementación y evaluación de estrategias de negocios ambientales en las áreas protegidas y/o en sus zonas de influencia a través del apoyo a la construcción de esquemas de prestación de servicios ecoturísticos con terceros, apoyo en la formulación de proyectos y otros productos de ordenamiento ecoturístico</t>
  </si>
  <si>
    <t>2021420501000027E</t>
  </si>
  <si>
    <t>https://www.secop.gov.co/CO1BusinessLine/Tendering/BuyerWorkArea/Index?docUniqueIdentifier=CO1.BDOS.1721461</t>
  </si>
  <si>
    <t xml:space="preserve">https://community.secop.gov.co/Public/Tendering/OpportunityDetail/Index?noticeUID=CO1.NTC.1720402&amp;isFromPublicArea=True&amp;isModal=False
</t>
  </si>
  <si>
    <t>CPS-028-2021</t>
  </si>
  <si>
    <t>CD-NC-033-2021</t>
  </si>
  <si>
    <t>CLARA ROCIO BURGOS VALENCIA</t>
  </si>
  <si>
    <t>Prestación de servicios profesionales para la formulación y el desarrollo de negocios ambientales, con énfasis en la implementación y seguimiento del ecoturismo en las Áreas Protegidas de Parques Nacionales Naturales de Colombia, en las Áreas Protegidas del SINAP y en otras estrategias de conservación, a partir del reconocimiento y valoración de sus bienes y servicios ecosistémicos y de otros instrumentos, como la estructuración de los esquemas de prestación de servicios ecoturísticos</t>
  </si>
  <si>
    <t>18-46-101008740</t>
  </si>
  <si>
    <t>2021420501000028E</t>
  </si>
  <si>
    <t>https://www.secop.gov.co/CO1BusinessLine/Tendering/BuyerWorkArea/Index?docUniqueIdentifier=CO1.BDOS.1721268</t>
  </si>
  <si>
    <t xml:space="preserve">https://community.secop.gov.co/Public/Tendering/OpportunityDetail/Index?noticeUID=CO1.NTC.1720159&amp;isFromPublicArea=True&amp;isModal=False
</t>
  </si>
  <si>
    <t>CPS-029-2021</t>
  </si>
  <si>
    <t>CD-NC-031-2021</t>
  </si>
  <si>
    <t>CLAUDIA PATRICIA BERROCAL CONDE</t>
  </si>
  <si>
    <t>Prestación de servicios profesionales para apoyar los contratos de servicios tecnológicos, soporte técnico de infraestructura de tecnologías y administración de usuarios para SPNN.</t>
  </si>
  <si>
    <t>37-46-101002368</t>
  </si>
  <si>
    <t>2021420501000029E</t>
  </si>
  <si>
    <t>https://www.secop.gov.co/CO1BusinessLine/Tendering/BuyerWorkArea/Index?docUniqueIdentifier=CO1.BDOS.1720709</t>
  </si>
  <si>
    <t xml:space="preserve">https://community.secop.gov.co/Public/Tendering/OpportunityDetail/Index?noticeUID=CO1.NTC.1717518&amp;isFromPublicArea=True&amp;isModal=False
</t>
  </si>
  <si>
    <t>CPS-030-2021</t>
  </si>
  <si>
    <t>CD-NC-022-2021</t>
  </si>
  <si>
    <t>ANDRES FERNANDO LIZARAZO LOPEZ</t>
  </si>
  <si>
    <t>Prestación de servicios profesionales para la planeación estratégica, desarrollando el componente financiero y coordinando la articulación de los demás elementos requeridos para la estructuración de proyectos y mecanismos financieros, que fortalezcan la gestión en las áreas del Sistema de Parques Nacionales Naturales de Colombia seleccionadas</t>
  </si>
  <si>
    <t>2875736-4</t>
  </si>
  <si>
    <t>FECHA TERMINACION INICIAL : 01/09/2021 / TERA -SEGUNDA FECHA 16/12/2021</t>
  </si>
  <si>
    <t>2021420501000030E</t>
  </si>
  <si>
    <t>https://www.secop.gov.co/CO1BusinessLine/Tendering/BuyerWorkArea/Index?docUniqueIdentifier=CO1.BDOS.1712447</t>
  </si>
  <si>
    <t xml:space="preserve">https://community.secop.gov.co/Public/Tendering/OpportunityDetail/Index?noticeUID=CO1.NTC.1709756&amp;isFromPublicArea=True&amp;isModal=False
</t>
  </si>
  <si>
    <t>CPS-031-2021</t>
  </si>
  <si>
    <t>CD-NC-038-2021</t>
  </si>
  <si>
    <t>GERARDO ALBERTO VILLAMIL SANCHEZ</t>
  </si>
  <si>
    <t>Prestar servicios profesionales para el asesoramiento en asuntos de carácter jurídico y contractual requeridos por la Oficina Asesora Jurídica.</t>
  </si>
  <si>
    <t>25-46-101012497</t>
  </si>
  <si>
    <t>OFICINA ASESORA JURIDICA</t>
  </si>
  <si>
    <t>JUAN DE DIOS DUARTE SANCHEZ</t>
  </si>
  <si>
    <t>2021420501000031E</t>
  </si>
  <si>
    <t>https://www.secop.gov.co/CO1BusinessLine/Tendering/BuyerWorkArea/Index?docUniqueIdentifier=CO1.BDOS.1724004</t>
  </si>
  <si>
    <t xml:space="preserve">https://community.secop.gov.co/Public/Tendering/OpportunityDetail/Index?noticeUID=CO1.NTC.1721077&amp;isFromPublicArea=True&amp;isModal=False
</t>
  </si>
  <si>
    <t>CPS-032-2021</t>
  </si>
  <si>
    <t>CD-NC-035-2021</t>
  </si>
  <si>
    <t>PAMELA TATIANA ZUÑIGA UPEGUI</t>
  </si>
  <si>
    <t>Prestación de servicios profesionales para liderar la orientación técnica del componente de Emprendimientos económicos - Estrategias Especiales de Manejo, indicadores 4 y 5 del Apoyo Presupuestario de Desarrollo Local Sostenible financiado por la Unión Europea en la vigencia 2021.</t>
  </si>
  <si>
    <t>25-44-101150983</t>
  </si>
  <si>
    <t>2021420501000032E</t>
  </si>
  <si>
    <t>https://www.secop.gov.co/CO1BusinessLine/Tendering/BuyerWorkArea/Index?docUniqueIdentifier=CO1.BDOS.1721731</t>
  </si>
  <si>
    <t>https://community.secop.gov.co/Public/Tendering/OpportunityDetail/Index?noticeUID=CO1.NTC.1720151&amp;isFromPublicArea=True&amp;isModal=False</t>
  </si>
  <si>
    <t>CPS-033-2021</t>
  </si>
  <si>
    <t>CD-NC-021-2021</t>
  </si>
  <si>
    <t>CESAR AUGUSTO GONZALEZ JIMENEZ</t>
  </si>
  <si>
    <t>Prestación de servicios profesionales para apoyar y gestionar la aplicación del gestor documental y de correspondencia adoptado por Parques Nacionales</t>
  </si>
  <si>
    <t xml:space="preserve">390-47-994000057289 </t>
  </si>
  <si>
    <t>2021420501000033E</t>
  </si>
  <si>
    <t>https://www.secop.gov.co/CO1BusinessLine/Tendering/BuyerWorkArea/Index?docUniqueIdentifier=CO1.BDOS.1716006</t>
  </si>
  <si>
    <t xml:space="preserve">https://community.secop.gov.co/Public/Tendering/OpportunityDetail/Index?noticeUID=CO1.NTC.1712931&amp;isFromPublicArea=True&amp;isModal=False
</t>
  </si>
  <si>
    <t>CPS-034-2021</t>
  </si>
  <si>
    <t>CD-NC-044-2021</t>
  </si>
  <si>
    <t>DIANA CAROLINA OVIEDO LEON</t>
  </si>
  <si>
    <t>Prestación de servicios profesionales para orientar y apoyar el proceso de direccionamiento estratégico de planeación Institucional de Parques Nacionales Naturales de Colombia en el marco del Modelo Integrado de Planeación y Gestión</t>
  </si>
  <si>
    <t>15-46-101019441</t>
  </si>
  <si>
    <t>2021420501000034E</t>
  </si>
  <si>
    <t>https://www.secop.gov.co/CO1BusinessLine/Tendering/BuyerWorkArea/Index?docUniqueIdentifier=CO1.BDOS.1726007</t>
  </si>
  <si>
    <t xml:space="preserve">https://community.secop.gov.co/Public/Tendering/OpportunityDetail/Index?noticeUID=CO1.NTC.1722679&amp;isFromPublicArea=True&amp;isModal=False
</t>
  </si>
  <si>
    <t>CPS-035-2021</t>
  </si>
  <si>
    <t>CD-NC-036-2021</t>
  </si>
  <si>
    <t>AMERICA YADIRA MONGE ROMERO</t>
  </si>
  <si>
    <t>Prestación de servicios profesionales para apoyar y articular la formulación y seguimiento del plan estratégico Institucional y el plan de acción anual para los procesos Misionales, así como a las direcciones territoriales de Parques Nacionales Naturales de Colombia en el marco del Modelo Integrado de Planeación y Gestión vigente</t>
  </si>
  <si>
    <t>380-47-994000112382</t>
  </si>
  <si>
    <t>2021420501000035E</t>
  </si>
  <si>
    <t>https://www.secop.gov.co/CO1BusinessLine/Tendering/BuyerWorkArea/Index?docUniqueIdentifier=CO1.BDOS.1723256</t>
  </si>
  <si>
    <t xml:space="preserve">https://community.secop.gov.co/Public/Tendering/OpportunityDetail/Index?noticeUID=CO1.NTC.1720191&amp;isFromPublicArea=True&amp;isModal=False
</t>
  </si>
  <si>
    <t>CPS-036-2021</t>
  </si>
  <si>
    <t>CD-NC-039-2021</t>
  </si>
  <si>
    <t>CAROLINA MATEUS GUTIERREZ</t>
  </si>
  <si>
    <t>Prestación de servicios profesionales para apoyar y direccionar técnicamente el trámite del registro de reservas naturales de la sociedad civil, en el marco del proceso de Coordinación del SINAP.</t>
  </si>
  <si>
    <t>GRUPO DE TRÁMITES Y EVALUACIÓN AMBIENTAL</t>
  </si>
  <si>
    <t>GULLERMOS ALBERTO SANTOS CEBALLOS</t>
  </si>
  <si>
    <t>FECHA TERNMACION INICIAL : 01/09/2021</t>
  </si>
  <si>
    <t>2021420501000036E</t>
  </si>
  <si>
    <t>https://www.secop.gov.co/CO1BusinessLine/Tendering/BuyerWorkArea/Index?docUniqueIdentifier=CO1.BDOS.1723797</t>
  </si>
  <si>
    <t xml:space="preserve">https://community.secop.gov.co/Public/Tendering/OpportunityDetail/Index?noticeUID=CO1.NTC.1721411&amp;isFromPublicArea=True&amp;isModal=False
</t>
  </si>
  <si>
    <t>CPS-037-2021</t>
  </si>
  <si>
    <t>CD-NC-042-2021</t>
  </si>
  <si>
    <t>DIANA SETLLA ARDILA VARGAS</t>
  </si>
  <si>
    <t>Prestar servicios profesionales para el relacionamiento sectorial e interinstitucional que permita la implementación de mecanismos financieros relacionados con licenciamiento ambiental, principalmente inversiones del 1% y compensaciones.</t>
  </si>
  <si>
    <t>2021420501000037E</t>
  </si>
  <si>
    <t>https://www.secop.gov.co/CO1BusinessLine/Tendering/BuyerWorkArea/Index?docUniqueIdentifier=CO1.BDOS.1724667</t>
  </si>
  <si>
    <t xml:space="preserve">https://community.secop.gov.co/Public/Tendering/OpportunityDetail/Index?noticeUID=CO1.NTC.1721643&amp;isFromPublicArea=True&amp;isModal=False
</t>
  </si>
  <si>
    <t>CPS-038-2021</t>
  </si>
  <si>
    <t>CD-NC-043-2021</t>
  </si>
  <si>
    <t>MARIA FERNANDA LOSADA VILLAREAL</t>
  </si>
  <si>
    <t>Prestación de servicios profesionales en el área del derecho para tramitar la expedición de permisos, autorizaciones y concesiones, en el marco de las competencias de Parques Nacionales Naturales, dentro del proceso de Autoridad Ambiental.</t>
  </si>
  <si>
    <t xml:space="preserve">	37-46-101002380</t>
  </si>
  <si>
    <t>2021420501000038E</t>
  </si>
  <si>
    <t>https://www.secop.gov.co/CO1BusinessLine/Tendering/BuyerWorkArea/Index?docUniqueIdentifier=CO1.BDOS.1725313</t>
  </si>
  <si>
    <t xml:space="preserve">https://community.secop.gov.co/Public/Tendering/OpportunityDetail/Index?noticeUID=CO1.NTC.1723295&amp;isFromPublicArea=True&amp;isModal=False
</t>
  </si>
  <si>
    <t>CPS-039-2021</t>
  </si>
  <si>
    <t>CD-NC-040-2021</t>
  </si>
  <si>
    <t>MARTA CECILIA DIAZ LEGUIZAMON</t>
  </si>
  <si>
    <t>Prestar servicios profesionales para la orientación de acciones de planeación en las áreas protegidas administradas por Parques Nacionales, así como a la armonización de las líneas temáticas del manejo en la implementación de sus instrumentos de planeación.</t>
  </si>
  <si>
    <t>2876575–1</t>
  </si>
  <si>
    <t>2021420501000039E</t>
  </si>
  <si>
    <t>https://www.secop.gov.co/CO1BusinessLine/Tendering/BuyerWorkArea/Index?docUniqueIdentifier=CO1.BDOS.1724251</t>
  </si>
  <si>
    <t xml:space="preserve">https://community.secop.gov.co/Public/Tendering/OpportunityDetail/Index?noticeUID=CO1.NTC.1721356&amp;isFromPublicArea=True&amp;isModal=False
</t>
  </si>
  <si>
    <t>CPS-040-2021</t>
  </si>
  <si>
    <t>CD-NC-054-2021</t>
  </si>
  <si>
    <t>ROCIO ANDREA BARRERO RAMIREZ</t>
  </si>
  <si>
    <t>Prestación de servicios profesionales para orientar y acompañar desde la Subdirección de Gestión y Manejo la actualización de los instrumentos de planificación en su planeación estratégica así como la candidatura de los sitios priorizadas en el marco del Programa Global Lista Verde de Áreas Protegidas y Conservadas y el análisis de los resultados de la efectividad del manejo para las áreas Administradas por el Sistema de Parques Nacionales Naturales de Colombia</t>
  </si>
  <si>
    <t xml:space="preserve">11-46-101018511 </t>
  </si>
  <si>
    <t>2021420501000040E</t>
  </si>
  <si>
    <t>https://www.secop.gov.co/CO1BusinessLine/Tendering/BuyerWorkArea/Index?docUniqueIdentifier=CO1.BDOS.1730554</t>
  </si>
  <si>
    <t>https://community.secop.gov.co/Public/Tendering/OpportunityDetail/Index?noticeUID=CO1.NTC.1727616&amp;isFromPublicArea=True&amp;isModal=False</t>
  </si>
  <si>
    <t>CPS-041-2021</t>
  </si>
  <si>
    <t>CD-NC-059-2021</t>
  </si>
  <si>
    <t>NELSON MAURICIO REINA MANOSALVA</t>
  </si>
  <si>
    <t xml:space="preserve">Prestar servicios profesionales en el diseño de estrategias proyectos y programas a implementar en las áreas protegidas que contribuyan al mejoramiento de las mismas en cumplimiento de lo establecido en el plan de desarrollo pacto por Colombia pacto por la Equidad </t>
  </si>
  <si>
    <t>15-46-101019518</t>
  </si>
  <si>
    <t>DIRECCIÓN GENERAL</t>
  </si>
  <si>
    <t>PEDRO ORLANDO MOLANO PEREZ</t>
  </si>
  <si>
    <t>TERA:FECHA TERMINACION INICIAL 02/10/2021</t>
  </si>
  <si>
    <t>2021420501000041E</t>
  </si>
  <si>
    <t>https://www.secop.gov.co/CO1BusinessLine/Tendering/BuyerWorkArea/Index?docUniqueIdentifier=CO1.BDOS.1731517</t>
  </si>
  <si>
    <t>https://community.secop.gov.co/Public/Tendering/OpportunityDetail/Index?noticeUID=CO1.NTC.1727934&amp;isFromPublicArea=True&amp;isModal=False</t>
  </si>
  <si>
    <t>CPS-042-2021</t>
  </si>
  <si>
    <t>CD-NC-046-2021</t>
  </si>
  <si>
    <t>MARIA ALEJANDRA BAQUERO CIMADEVILLA</t>
  </si>
  <si>
    <t xml:space="preserve">Prestar servicios profesionales en la Dirección General para el acompañamiento, seguimiento y registro de los temas encomendados por el Director General, así como servir de articulador con los diferentes actores para la atención de los asuntos asignados a las diferentes dependencias. </t>
  </si>
  <si>
    <t>15-46-101019519</t>
  </si>
  <si>
    <t>2021420501000042E</t>
  </si>
  <si>
    <t>https://www.secop.gov.co/CO1BusinessLine/Tendering/BuyerWorkArea/Index?docUniqueIdentifier=CO1.BDOS.1731067</t>
  </si>
  <si>
    <t>https://community.secop.gov.co/Public/Tendering/OpportunityDetail/Index?noticeUID=CO1.NTC.1727573&amp;isFromPublicArea=True&amp;isModal=False</t>
  </si>
  <si>
    <t>CPS-043-2021</t>
  </si>
  <si>
    <t>CD-NC-053-2021</t>
  </si>
  <si>
    <t>LUISA PATRICIA CORREDOR GIL</t>
  </si>
  <si>
    <t>Prestación de servicios profesionales, para el análisis, seguimiento, generación, cálculo y reporte de información generada a partir del uso de la detección remota, para identificar el estado de las coberturas de las áreas protegidas, en Parques Nacionales Naturales.</t>
  </si>
  <si>
    <t>NB-100151971</t>
  </si>
  <si>
    <t>2021420501000043E</t>
  </si>
  <si>
    <t>https://www.secop.gov.co/CO1BusinessLine/Tendering/BuyerWorkArea/Index?docUniqueIdentifier=CO1.BDOS.1730414</t>
  </si>
  <si>
    <t>https://community.secop.gov.co/Public/Tendering/OpportunityDetail/Index?noticeUID=CO1.NTC.1727534&amp;isFromPublicArea=True&amp;isModal=False</t>
  </si>
  <si>
    <t>CPS-044-2021</t>
  </si>
  <si>
    <t>CD-NC-050-2021</t>
  </si>
  <si>
    <t>HERNAN YECID BARBOSA CAMARGO</t>
  </si>
  <si>
    <t>Prestación de servicios profesionales en la Subdirección de Gestión y Manejo de Áreas Protegidas, para continuar la implementación de la ruta para la declaratoria de nuevas áreas protegidas y ampliación de las ya existentes, priorizadas por Parques Nacionales Naturales de Colombia, orientando técnicamente la aplicación integral de los criterios biofísicos, socioeconómicos, culturales, que viabilicen la declaratoria en cada proceso y apoyo específico en temáticas asociadas a la consolidación del SINAP; así como participar de la implementación de la ruta metodológica para la puesta en marcha y consolidación de la política SINAP con visión 2030 en todos sus atributos.</t>
  </si>
  <si>
    <t>37-46-101002408</t>
  </si>
  <si>
    <t>GRUPO DE GESTIÓN E INTEGRACIÓN DEL SINAP</t>
  </si>
  <si>
    <t>LUIS ALBERTO CRUZ COLORADO</t>
  </si>
  <si>
    <t>2021420501000044E</t>
  </si>
  <si>
    <t>https://www.secop.gov.co/CO1BusinessLine/Tendering/BuyerWorkArea/Index?docUniqueIdentifier=CO1.BDOS.1729429</t>
  </si>
  <si>
    <t>https://community.secop.gov.co/Public/Tendering/OpportunityDetail/Index?noticeUID=CO1.NTC.1725800&amp;isFromPublicArea=True&amp;isModal=False</t>
  </si>
  <si>
    <t>CPS-045-2021</t>
  </si>
  <si>
    <t>CD-NC-041-2021</t>
  </si>
  <si>
    <t>EDUARDO CORTES ZUBIETA</t>
  </si>
  <si>
    <t>Prestación de servicios profesionales para el mantenimiento de la infraestructura de nube y apoyo en el mantenimiento de aplicaciones Web de Parques Nacionales.</t>
  </si>
  <si>
    <t>NB-100151983</t>
  </si>
  <si>
    <t>2021420501000045E</t>
  </si>
  <si>
    <t>https://www.secop.gov.co/CO1BusinessLine/Tendering/BuyerWorkArea/Index?docUniqueIdentifier=CO1.BDOS.1725926</t>
  </si>
  <si>
    <t>https://community.secop.gov.co/Public/Tendering/OpportunityDetail/Index?noticeUID=CO1.NTC.1724084&amp;isFromPublicArea=True&amp;isModal=False</t>
  </si>
  <si>
    <t>CPS-046-2021</t>
  </si>
  <si>
    <t>CD-NC-058-2021</t>
  </si>
  <si>
    <t>NATALIA ALVARINO CAIPA</t>
  </si>
  <si>
    <t>Prestar servicios profesionales especializados para adelantar la implementación del Sistema de Control Interno en la Entidad, a través de los Seguimientos y las Auditorías Internas, fomento de la Cultura del Autocontrol, con enfoque misional, ambiental y estratégico a los tres niveles de decisión de Parques Nacionales Naturales de Colombia, de igual forma apoyar a la Coordinación del Grupo de Control Interno en el desarrollo y cumplimiento del Plan Anual de Auditorías 2021 y demás obligaciones asignadas.</t>
  </si>
  <si>
    <t>15-46-101019523</t>
  </si>
  <si>
    <t>GRUPO DE CONTROL INTERNO</t>
  </si>
  <si>
    <t>GLADYS ESPITIA PEÑA</t>
  </si>
  <si>
    <t>fecha ter inicial 2/10/2021</t>
  </si>
  <si>
    <t>2021420501000046E</t>
  </si>
  <si>
    <t>https://www.secop.gov.co/CO1BusinessLine/Tendering/BuyerWorkArea/Index?docUniqueIdentifier=CO1.BDOS.1732209</t>
  </si>
  <si>
    <t>https://community.secop.gov.co/Public/Tendering/OpportunityDetail/Index?noticeUID=CO1.NTC.1729241&amp;isFromPublicArea=True&amp;isModal=False</t>
  </si>
  <si>
    <t>CPS-047-2021</t>
  </si>
  <si>
    <t>VALENTINA CARMONA RODRIGUEZ</t>
  </si>
  <si>
    <t>Prestar servicios Técnicos y de apoyo a la gestión del Grupo de Procesos Corporativos, para la organización y digitalización de los archivos, así como la actualización de contenidos web e intranet del GPC y aquellas que están relacionadas con estas.</t>
  </si>
  <si>
    <t>2021420501000047E</t>
  </si>
  <si>
    <t>https://www.secop.gov.co/CO1BusinessLine/Tendering/BuyerWorkArea/Index?docUniqueIdentifier=CO1.BDOS.1726384</t>
  </si>
  <si>
    <t xml:space="preserve">https://community.secop.gov.co/Public/Tendering/OpportunityDetail/Index?noticeUID=CO1.NTC.1724483&amp;isFromPublicArea=True&amp;isModal=False
</t>
  </si>
  <si>
    <t>CPS-048-2021</t>
  </si>
  <si>
    <t>CD-NC-030-2021</t>
  </si>
  <si>
    <t>ANA MARIA ROCHA PACHECO</t>
  </si>
  <si>
    <t>Prestación de servicios profesionales para posicionar a Parques Nacionales Naturales de Colombia a través de los medios de comunicación masivos y demás herramientas comunicativas externas de la entidad en el marco de la implementación del Mecanismo de Comunicación Externa de la Estrategia de Comunicación y Educación para la Conservación, en un trabajo coordinado con las Direcciones Territoriales y demás oficinas del Nivel Central.</t>
  </si>
  <si>
    <t>2021420501000048E</t>
  </si>
  <si>
    <t>https://www.secop.gov.co/CO1BusinessLine/Tendering/BuyerWorkArea/Index?docUniqueIdentifier=CO1.BDOS.1717388</t>
  </si>
  <si>
    <t xml:space="preserve">https://community.secop.gov.co/Public/Tendering/OpportunityDetail/Index?noticeUID=CO1.NTC.1727905&amp;isFromPublicArea=True&amp;isModal=False
</t>
  </si>
  <si>
    <t>CPS-049-2021</t>
  </si>
  <si>
    <t>CD-NC-047-2021</t>
  </si>
  <si>
    <t>CAMILO ERNESTO ERAZO OBANDO</t>
  </si>
  <si>
    <t>Prestar servicios profesionales para acompañar técnicamente los procesos de planeación y manejo en las áreas protegidas compartidas con territorios de grupos étnicos y su relacionamiento con otros actores sociales e institucionales.</t>
  </si>
  <si>
    <t>18-46-101008798</t>
  </si>
  <si>
    <t>ADRIANA MARGARITA ROZO MELO</t>
  </si>
  <si>
    <t>2021420501000049E</t>
  </si>
  <si>
    <t>https://www.secop.gov.co/CO1BusinessLine/Tendering/BuyerWorkArea/Index?docUniqueIdentifier=CO1.BDOS.1728506</t>
  </si>
  <si>
    <t xml:space="preserve">https://community.secop.gov.co/Public/Tendering/OpportunityDetail/Index?noticeUID=CO1.NTC.1727225&amp;isFromPublicArea=True&amp;isModal=False
</t>
  </si>
  <si>
    <t>CPS-050-2021</t>
  </si>
  <si>
    <t>CD-NC-048-2021</t>
  </si>
  <si>
    <t>DALIA MARCELA ALVEAR PACHECO</t>
  </si>
  <si>
    <t>Prestación de servicios profesionales en la Subdirección de Gestión y Manejo de Áreas Protegidas para la administración del Registro Único Nacional de Áreas Protegidas – RUNAP y orientación al componente operativo de la herramienta para su uso por parte de todas las autoridades ambientales, así como apoyar la implementación de la ruta para la declaratoria de nuevas áreas protegidas y ampliación de las ya existentes en lo relacionado con la aplicación de criterios biofísico</t>
  </si>
  <si>
    <t>12-44-101203968</t>
  </si>
  <si>
    <t>2021420501000050E</t>
  </si>
  <si>
    <t>https://www.secop.gov.co/CO1BusinessLine/Tendering/BuyerWorkArea/Index?docUniqueIdentifier=CO1.BDOS.1728545</t>
  </si>
  <si>
    <t xml:space="preserve">https://community.secop.gov.co/Public/Tendering/OpportunityDetail/Index?noticeUID=CO1.NTC.1728238&amp;isFromPublicArea=True&amp;isModal=False
</t>
  </si>
  <si>
    <t>CPS-051-2021</t>
  </si>
  <si>
    <t>CD-NC-062-2021</t>
  </si>
  <si>
    <t>JUAN CARLOS RONCANCIO RONCANCIO</t>
  </si>
  <si>
    <t>Prestación de servicios profesionales en la Subdirección Administrativa y Financiera - Grupo de Infraestructura para ejecutar y desarrollar las actividades propias de la Ingeniería Eléctrica y búsqueda de implementación de energías alternativas.</t>
  </si>
  <si>
    <t>GRUPO DE INFRAESTRUCTURA</t>
  </si>
  <si>
    <t>CARLOS ALBERTO PINZON BARCO</t>
  </si>
  <si>
    <t>FECH TER INICIAL 04/10/2021</t>
  </si>
  <si>
    <t>2021420501000051E</t>
  </si>
  <si>
    <t>https://www.secop.gov.co/CO1BusinessLine/Tendering/BuyerWorkArea/Index?docUniqueIdentifier=CO1.BDOS.1732679</t>
  </si>
  <si>
    <t xml:space="preserve">https://community.secop.gov.co/Public/Tendering/OpportunityDetail/Index?noticeUID=CO1.NTC.1729361&amp;isFromPublicArea=True&amp;isModal=False
</t>
  </si>
  <si>
    <t>CPS-052-2021</t>
  </si>
  <si>
    <t>CD-NC-064-2021</t>
  </si>
  <si>
    <t>JOHANNA MARIA PUENTES AGUILAR</t>
  </si>
  <si>
    <t>Prestar servicios profesionales para liderar el cumplimiento de los objetivos y metas definidas en las áreas del Sistema de Parques Nacionales Naturales en el marco de los procesos de restauración ecológica y rehabilitación que desarrolle la entidad.</t>
  </si>
  <si>
    <t>37-46-101002415</t>
  </si>
  <si>
    <t>2021420501000052E</t>
  </si>
  <si>
    <t>https://www.secop.gov.co/CO1BusinessLine/Tendering/BuyerWorkArea/Index?docUniqueIdentifier=CO1.BDOS.1732413</t>
  </si>
  <si>
    <t>https://community.secop.gov.co/Public/Tendering/OpportunityDetail/Index?noticeUID=CO1.NTC.1729377&amp;isFromPublicArea=True&amp;isModal=False</t>
  </si>
  <si>
    <t>CPS-053-2021</t>
  </si>
  <si>
    <t>CD-NC-049-2021</t>
  </si>
  <si>
    <t>LAURA CAMILA QUIROGA LUGO</t>
  </si>
  <si>
    <t>Prestación de servicios profesionales para apoyar y brindar apoyo metodológico en la formulación y seguimiento a los proyectos e iniciativas de cooperación con recursos provenientes de fuentes oficiales y no oficiales, articuladas con la planeación estratégica de Parques Nacionales Naturales de Colombia</t>
  </si>
  <si>
    <t>2021420501000053E</t>
  </si>
  <si>
    <t>https://www.secop.gov.co/CO1BusinessLine/Tendering/BuyerWorkArea/Index?docUniqueIdentifier=CO1.BDOS.1729458</t>
  </si>
  <si>
    <t xml:space="preserve">https://community.secop.gov.co/Public/Tendering/OpportunityDetail/Index?noticeUID=CO1.NTC.1727678&amp;isFromPublicArea=True&amp;isModal=False
</t>
  </si>
  <si>
    <t>CPS-054-2021</t>
  </si>
  <si>
    <t>CD-NC-051-2021</t>
  </si>
  <si>
    <t>INGRY JOHANA POVEDA AVILA</t>
  </si>
  <si>
    <t>Prestación de servicios profesionales en la Subdirección de Gestión y Manejo de Áreas Protegidas, a fin de mantener la aplicación de criterios socioeconómicos y culturales que permitan un diálogo social efectivo en territorio con los diferentes actores, a partir de la evaluación y seguimiento administrativo, logístico y operativo a cada uno de ellos, en el marco de la implementación de la ruta de declaratoria/ampliación en cada uno de los procesos de nuevas áreas y ampliaciones liderados por Parques Nacionales Naturales de Colombia, así como apoyar la gestión administrativa, logística, operativa y de seguimiento a convenios</t>
  </si>
  <si>
    <t>37-46-101002420</t>
  </si>
  <si>
    <t>2021420501000054E</t>
  </si>
  <si>
    <t>https://www.secop.gov.co/CO1BusinessLine/Tendering/BuyerWorkArea/Index?docUniqueIdentifier=CO1.BDOS.1730405</t>
  </si>
  <si>
    <t xml:space="preserve">https://community.secop.gov.co/Public/Tendering/OpportunityDetail/Index?noticeUID=CO1.NTC.1727654&amp;isFromPublicArea=True&amp;isModal=False
</t>
  </si>
  <si>
    <t>CPS-055-2021</t>
  </si>
  <si>
    <t>CD-NC-052-2021</t>
  </si>
  <si>
    <t>DAVID MAURICIO PRIETO CASTAÑEDA</t>
  </si>
  <si>
    <t>Prestación de servicios profesionales para apoyar el componente técnico de los trámites relacionados con el recurso hídrico, así como la evaluación y el seguimiento de proyectos de infraestructura, con énfasis en el componente de saneamiento básico, en marco del proceso de Autoridad Ambiental.</t>
  </si>
  <si>
    <t>37-46-101002421</t>
  </si>
  <si>
    <t>2021420501000055E</t>
  </si>
  <si>
    <t>https://www.secop.gov.co/CO1BusinessLine/Tendering/BuyerWorkArea/Index?docUniqueIdentifier=CO1.BDOS.1730811</t>
  </si>
  <si>
    <t xml:space="preserve">https://community.secop.gov.co/Public/Tendering/OpportunityDetail/Index?noticeUID=CO1.NTC.1727399&amp;isFromPublicArea=True&amp;isModal=False
</t>
  </si>
  <si>
    <t>CPS-056-2021</t>
  </si>
  <si>
    <t>CD-NC-060-2021</t>
  </si>
  <si>
    <t>LINA MARIA CARDONA MARIN</t>
  </si>
  <si>
    <t>Prestación de servicios profesionales para la administración técnica de la Base de datos Geográfica - GDB institucional y generación de lineamientos técnicos para la infraestructura de datos espaciales para SPNN.</t>
  </si>
  <si>
    <t>NB-100152189</t>
  </si>
  <si>
    <t>2021420501000056E</t>
  </si>
  <si>
    <t>https://www.secop.gov.co/CO1BusinessLine/Tendering/BuyerWorkArea/Index?docUniqueIdentifier=CO1.BDOS.1732353</t>
  </si>
  <si>
    <t xml:space="preserve">https://community.secop.gov.co/Public/Tendering/OpportunityDetail/Index?noticeUID=CO1.NTC.1729237&amp;isFromPublicArea=True&amp;isModal=False
</t>
  </si>
  <si>
    <t>CPS-057-2021</t>
  </si>
  <si>
    <t>CD-NC-061-2021</t>
  </si>
  <si>
    <t>MARIA JULIANA HOYOS MONCAYO</t>
  </si>
  <si>
    <t>Prestación de servicios profesionales para el diseño, seguimiento, implementación y evaluación de estrategias, programas y proyectos relacionados con la sostenibilidad financiera y negocios ambientales de la Subdirección, en consideración de los instrumentos de planeación de la entidad para el cumplimiento misional y de los objetivos institucionales.</t>
  </si>
  <si>
    <t xml:space="preserve">	2879754–5</t>
  </si>
  <si>
    <t>2021420501000057E</t>
  </si>
  <si>
    <t>https://www.secop.gov.co/CO1BusinessLine/Tendering/BuyerWorkArea/Index?docUniqueIdentifier=CO1.BDOS.1732097</t>
  </si>
  <si>
    <t>https://community.secop.gov.co/Public/Tendering/OpportunityDetail/Index?noticeUID=CO1.NTC.1729799&amp;isFromPublicArea=True&amp;isModal=False</t>
  </si>
  <si>
    <t>CPS-058-2021</t>
  </si>
  <si>
    <t>CD-NC-037-2021</t>
  </si>
  <si>
    <t>DORA ELENA ESTRADA GARZÓN</t>
  </si>
  <si>
    <t>Prestación de Servicios Profesionales para realizar análisis cartográficos y salidas gráficas solicitadas dentro de las Valoraciones de Servicios Ecosistémicos, principalmente Regulación Climática, atendiendo la construcción de la estrategia y programa para incrementar la captura de carbono en las Áreas de Protegidas (AP) y Áreas con función Amortiguadora (AA) estimadas a 10 kilómetros de los límites de los Parques Nacionales Naturales</t>
  </si>
  <si>
    <t>18-46-101008804</t>
  </si>
  <si>
    <t>2021420501000058E</t>
  </si>
  <si>
    <t>https://www.secop.gov.co/CO1BusinessLine/Tendering/BuyerWorkArea/Index?docUniqueIdentifier=CO1.BDOS.1726351</t>
  </si>
  <si>
    <t xml:space="preserve">https://community.secop.gov.co/Public/Tendering/OpportunityDetail/Index?noticeUID=CO1.NTC.1732009&amp;isFromPublicArea=True&amp;isModal=False
</t>
  </si>
  <si>
    <t>CPS-059-2021</t>
  </si>
  <si>
    <t>CD-NC-045-2021</t>
  </si>
  <si>
    <t>MANUEL ANTONIO MALDONADO DUEÑAS.</t>
  </si>
  <si>
    <t>Prestación de servicios profesionales para brindar apoyo metodológico a la formulación de los proyectos de inversión de Parques Nacionales Naturales de Colombia y el seguimiento a la ejecución de los mismos.</t>
  </si>
  <si>
    <t>15-46-101019605</t>
  </si>
  <si>
    <t>2021420501000059E</t>
  </si>
  <si>
    <t>https://www.secop.gov.co/CO1BusinessLine/Tendering/BuyerWorkArea/Index?docUniqueIdentifier=CO1.BDOS.1726234</t>
  </si>
  <si>
    <t xml:space="preserve">https://community.secop.gov.co/Public/Tendering/OpportunityDetail/Index?noticeUID=CO1.NTC.1734317&amp;isFromPublicArea=True&amp;isModal=False
</t>
  </si>
  <si>
    <t>CPS-060-2021</t>
  </si>
  <si>
    <t>CD-NC-069-2021</t>
  </si>
  <si>
    <t>MIGUEL ANGEL RICO RAMIREZ</t>
  </si>
  <si>
    <t>Prestar servicios profesionales del Grupo de Procesos Corporativos para la implementación de las normas y políticas relacionadas con la estrategia de servicio al ciudadano en armonía con las demás dependencias de la Entidad, así como la coordinación y control en la gestión de las peticiones, quejas, reclamos y sugerencias que se formulen y demás temas relacionados con el régimen de protección de base de datos personales del Grupo de Procesos Corporativos</t>
  </si>
  <si>
    <t>11-46-10101861</t>
  </si>
  <si>
    <t>2021420501000060E</t>
  </si>
  <si>
    <t>https://www.secop.gov.co/CO1BusinessLine/Tendering/BuyerWorkArea/Index?docUniqueIdentifier=CO1.BDOS.1738023</t>
  </si>
  <si>
    <t xml:space="preserve">https://community.secop.gov.co/Public/Tendering/OpportunityDetail/Index?noticeUID=CO1.NTC.1735895&amp;isFromPublicArea=True&amp;isModal=False
</t>
  </si>
  <si>
    <t>CPS-061-2021</t>
  </si>
  <si>
    <t>CD-NC-063-2021</t>
  </si>
  <si>
    <t>MIGUEL ORLANDO  BENAVIDES PENAGOS</t>
  </si>
  <si>
    <t>Prestación de servicios profesionales en la Subdirección Administrativa y Financiera – Grupo de Infraestructura para el fortalecimiento, ejecución y desarrollo de las actividades propias de la Arquitectura e Infraestructura con énfasis en arquitectura sostenible y seguimiento a bienes inmuebles y avalúos.</t>
  </si>
  <si>
    <t>FECHA DE TERMINACIÓN INICIAL 04/10/2021</t>
  </si>
  <si>
    <t>2021420501000061E</t>
  </si>
  <si>
    <t>https://www.secop.gov.co/CO1BusinessLine/Tendering/BuyerWorkArea/Index?docUniqueIdentifier=CO1.BDOS.1732812</t>
  </si>
  <si>
    <t xml:space="preserve">https://community.secop.gov.co/Public/Tendering/OpportunityDetail/Index?noticeUID=CO1.NTC.1736753&amp;isFromPublicArea=True&amp;isModal=False
</t>
  </si>
  <si>
    <t>CPS-062-2021</t>
  </si>
  <si>
    <t>CD-NC-065-2021</t>
  </si>
  <si>
    <t>EMANUELE VIRZI</t>
  </si>
  <si>
    <t>Prestación de servicios profesionales en la Subdirección Administrativa y Financiera – Grupo de Infraestructura para el fortalecimiento, ejecución y desarrollo de las actividades propias de la Arquitectura e Infraestructura con énfasis en diseños arquitectónicos.</t>
  </si>
  <si>
    <t>37-46-101002443</t>
  </si>
  <si>
    <t>2021420501000062E</t>
  </si>
  <si>
    <t>https://www.secop.gov.co/CO1BusinessLine/Tendering/BuyerWorkArea/Index?docUniqueIdentifier=CO1.BDOS.1732659</t>
  </si>
  <si>
    <t xml:space="preserve">https://community.secop.gov.co/Public/Tendering/OpportunityDetail/Index?noticeUID=CO1.NTC.1736758&amp;isFromPublicArea=True&amp;isModal=False
</t>
  </si>
  <si>
    <t>CPS-063-2021</t>
  </si>
  <si>
    <t>CD-NC-070-2021</t>
  </si>
  <si>
    <t>MONICA ROSANIA SANDOVAL ARAQUE</t>
  </si>
  <si>
    <t>Prestar servicios profesionales para articular el Sistema de Gestión Integrado de Parques Nacionales Naturales de Colombia en el marco del Modelo Integrado de Planeación y Gestión adoptado en la entidad.</t>
  </si>
  <si>
    <t>15-46-101019742</t>
  </si>
  <si>
    <t>2021420501000063E</t>
  </si>
  <si>
    <t>https://www.secop.gov.co/CO1BusinessLine/Tendering/BuyerWorkArea/Index?docUniqueIdentifier=CO1.BDOS.1738220</t>
  </si>
  <si>
    <t xml:space="preserve">https://community.secop.gov.co/Public/Tendering/OpportunityDetail/Index?noticeUID=CO1.NTC.1736524&amp;isFromPublicArea=True&amp;isModal=False
</t>
  </si>
  <si>
    <t>CPS-064-2021</t>
  </si>
  <si>
    <t>CD-NC-072-2021</t>
  </si>
  <si>
    <t>PAULO ANDRES PACHECO ZABALA</t>
  </si>
  <si>
    <t>Prestación de servicios profesionales en la Subdirección Administrativa y Financiera - Grupo de Infraestructura en el adelantamiento de los diseños estructurales y demás programas y proyectos que se ejecuten en Parques Nacionales de Colombia.</t>
  </si>
  <si>
    <t>15-46-101019705</t>
  </si>
  <si>
    <t>2021420501000064E</t>
  </si>
  <si>
    <t>https://www.secop.gov.co/CO1BusinessLine/Tendering/BuyerWorkArea/Index?docUniqueIdentifier=CO1.BDOS.1739078</t>
  </si>
  <si>
    <t xml:space="preserve">https://community.secop.gov.co/Public/Tendering/OpportunityDetail/Index?noticeUID=CO1.NTC.1736623&amp;isFromPublicArea=True&amp;isModal=False
</t>
  </si>
  <si>
    <t>CPS-065-2021</t>
  </si>
  <si>
    <t>CD-NC-067-2021</t>
  </si>
  <si>
    <t>PAULA ANDREA MOJICA MEDELLIN</t>
  </si>
  <si>
    <t>Prestación de servicios profesionales para la Subdirección Administrativa y Financiera del grupo de infraestructura en el adelantamiento de los diseños, programas y proyectos que se ejecuten en Parques Naturales.</t>
  </si>
  <si>
    <t>15-46-101019735</t>
  </si>
  <si>
    <t>2021420501000065E</t>
  </si>
  <si>
    <t>https://www.secop.gov.co/CO1BusinessLine/Tendering/BuyerWorkArea/Index?docUniqueIdentifier=CO1.BDOS.1737716</t>
  </si>
  <si>
    <t>https://community.secop.gov.co/Public/Tendering/OpportunityDetail/Index?noticeUID=CO1.NTC.1736213&amp;isFromPublicArea=True&amp;isModal=False</t>
  </si>
  <si>
    <t>CPS-066-2021</t>
  </si>
  <si>
    <t>CD-NC-071-2021</t>
  </si>
  <si>
    <t>ENRIQUE HARLEY CANO MORENO</t>
  </si>
  <si>
    <t>Prestación de servicios técnicos para desarrollar actividades de implementación del sistema de gestión de calidad de la Subdirección de Sostenibilidad y Negocios Ambientales, creación de la Documentación y seguimiento del sistema de seguridad y salud en el trabajo de las organizaciones comunitarias, apoyo a los procesos contractuales, de seguimiento y lo relacionado con los requerimientos solicitados por los entes de control interno y externo.</t>
  </si>
  <si>
    <t>FECHA DE TERMINACIÓN INICIAL 04/09/2021</t>
  </si>
  <si>
    <t>2021420501000066E</t>
  </si>
  <si>
    <t>https://www.secop.gov.co/CO1BusinessLine/Tendering/BuyerWorkArea/Index?docUniqueIdentifier=CO1.BDOS.1738629</t>
  </si>
  <si>
    <t xml:space="preserve">https://community.secop.gov.co/Public/Tendering/OpportunityDetail/Index?noticeUID=CO1.NTC.1736739&amp;isFromPublicArea=True&amp;isModal=False
</t>
  </si>
  <si>
    <t>CPS-067-2021</t>
  </si>
  <si>
    <t>CD-NC-068-2021</t>
  </si>
  <si>
    <t>CAROLINA DEL ROSARIO CUBILLOS ORTIZ</t>
  </si>
  <si>
    <t>Prestar servicios profesionales para facilitar la agenda intersectorial que oriente a las entidades del SINA y a los diferentes niveles de gestión de Parques Nacionales Naturales en la implementación de los lineamientos de planificación y gestión del turismo de naturaleza en áreas del SINAP.</t>
  </si>
  <si>
    <t>18-46-101008864</t>
  </si>
  <si>
    <t>2021420501000067E</t>
  </si>
  <si>
    <t>https://www.secop.gov.co/CO1BusinessLine/Tendering/BuyerWorkArea/Index?docUniqueIdentifier=CO1.BDOS.1740122</t>
  </si>
  <si>
    <t>https://community.secop.gov.co/Public/Tendering/OpportunityDetail/Index?noticeUID=CO1.NTC.1737620&amp;isFromPublicArea=True&amp;isModal=False</t>
  </si>
  <si>
    <t>CPS-068-2021</t>
  </si>
  <si>
    <t>CD-NC-073-2021</t>
  </si>
  <si>
    <t>HENRY CASTRO PERALTA</t>
  </si>
  <si>
    <t>Prestar servicios profesionales especializados para la adelantar la implementación del Sistema de Control Interno en la Entidad, a través de los Seguimientos y las Auditorías Internas, fomento de la Cultura del Autocontrol, con enfoque jurídico a los tres niveles de decisión de Parques Nacionales Naturales de Colombia, de igual forma apoyar a la Coordinación del Grupo de Control Interno en el desarrollo y cumplimiento del Plan Anual de Auditorías 2021 y demás obligaciones asignadas.</t>
  </si>
  <si>
    <t>CSC-100009536</t>
  </si>
  <si>
    <t>2021420501000068E</t>
  </si>
  <si>
    <t>https://www.secop.gov.co/CO1BusinessLine/Tendering/BuyerWorkArea/Index?docUniqueIdentifier=CO1.BDOS.1740651</t>
  </si>
  <si>
    <t xml:space="preserve">https://community.secop.gov.co/Public/Tendering/OpportunityDetail/Index?noticeUID=CO1.NTC.1738048&amp;isFromPublicArea=True&amp;isModal=False
</t>
  </si>
  <si>
    <t>CPS-069-2021</t>
  </si>
  <si>
    <t>CD-NC-074-2021</t>
  </si>
  <si>
    <t>MABEL CRISTINA MELO MORENO</t>
  </si>
  <si>
    <t>Prestar servicios profesionales especializados para adelantar la implementación del Sistema de Control Interno en la Entidad, a través de los Seguimientos y las Auditorías Internas, fomento de la Cultura del Autocontrol, con enfoque financiero a los tres niveles de decisión de Parques Nacionales Naturales de Colombia, de igual forma apoyar a la Coordinación del Grupo de Control Interno en el desarrollo y cumplimiento del Plan Anual de Auditorías 2021 y demás obligaciones asignadas</t>
  </si>
  <si>
    <t>11-44-101238355</t>
  </si>
  <si>
    <t>2021420501000069E</t>
  </si>
  <si>
    <t>https://www.secop.gov.co/CO1BusinessLine/Tendering/BuyerWorkArea/Index?docUniqueIdentifier=CO1.BDOS.1741011</t>
  </si>
  <si>
    <t xml:space="preserve">https://community.secop.gov.co/Public/Tendering/OpportunityDetail/Index?noticeUID=CO1.NTC.1737743&amp;isFromPublicArea=True&amp;isModal=False
</t>
  </si>
  <si>
    <t>anexo 1 - Anexo 02</t>
  </si>
  <si>
    <t>CPS-070C-2021</t>
  </si>
  <si>
    <t>CD-NC-078-2021</t>
  </si>
  <si>
    <t>70C</t>
  </si>
  <si>
    <t>LEONARDO ALEXANDER PEREZ RUBIANO</t>
  </si>
  <si>
    <t>Prestación de servicios profesionales para la Oficina de Gestión del Riesgo de la Dirección General para adelantar el análisis técnico de los factores y agentes de la deforestación y degradación en las áreas del Sistema de Parques Nacionales Naturales, contribuir en la formulación de estrategias que conlleven a su intervención interagencial, y apoyar en los aspectos relacionados con el sistema de gestión integrado de la entidad y su implementación en los procesos que desarrolla la Oficina de Gestión del Riesgo.</t>
  </si>
  <si>
    <t>15-46-101019910</t>
  </si>
  <si>
    <t>OFICINA DE GESTION DEL RIESGO</t>
  </si>
  <si>
    <t>01-04/10/2021</t>
  </si>
  <si>
    <t>FECHA DE TERMINACIÓN INICIAL 08/10/2021</t>
  </si>
  <si>
    <t>2021420501000070E</t>
  </si>
  <si>
    <t>https://www.secop.gov.co/CO1BusinessLine/Tendering/BuyerWorkArea/Index?docUniqueIdentifier=CO1.BDOS.1748347</t>
  </si>
  <si>
    <t>CEDIDO</t>
  </si>
  <si>
    <t xml:space="preserve">https://community.secop.gov.co/Public/Tendering/OpportunityDetail/Index?noticeUID=CO1.NTC.1744788&amp;isFromPublicArea=True&amp;isModal=False
</t>
  </si>
  <si>
    <t>CPS-070-2021</t>
  </si>
  <si>
    <t>ANDREA CAROLINA PAEZ MALDONADO</t>
  </si>
  <si>
    <t>18-46-101011645</t>
  </si>
  <si>
    <t>CARLOS EDGAR TORRES BECERRA</t>
  </si>
  <si>
    <t>CPS-071-2021</t>
  </si>
  <si>
    <t>CD-NC-075-2021</t>
  </si>
  <si>
    <t>AURA MARIA DUARTE ROJAS</t>
  </si>
  <si>
    <t>Prestar servicios profesionales para la Oficina de Gestión del Riesgo de la Dirección General para el análisis de la ganadería y otras actividades agropecuarias como motores de deforestación en las áreas protegidas del SPNN.</t>
  </si>
  <si>
    <t>15-46-101019936</t>
  </si>
  <si>
    <t>2021420501000071E</t>
  </si>
  <si>
    <t>https://www.secop.gov.co/CO1BusinessLine/Tendering/BuyerWorkArea/Index?docUniqueIdentifier=CO1.BDOS.1748082</t>
  </si>
  <si>
    <t xml:space="preserve">https://community.secop.gov.co/Public/Tendering/OpportunityDetail/Index?noticeUID=CO1.NTC.1744582&amp;isFromPublicArea=True&amp;isModal=False
</t>
  </si>
  <si>
    <t>CPS-072-2021</t>
  </si>
  <si>
    <t>CD-NC-080-2021</t>
  </si>
  <si>
    <t>EDWARD DEYVID OCAMPO TELLEZ</t>
  </si>
  <si>
    <t>Prestación de servicios profesionales para la Oficina de Gestión del Riesgo de la Dirección General para apoyar en la gestión del riesgo de desastres, los análisis, gestiones y seguimiento correspondiente al desminado humanitario en las áreas protegidas del Sistema de Parques Nacionales Naturales y contribuir en los análisis técnicos necesarios para la ejecución de acciones interagenciales.</t>
  </si>
  <si>
    <t>37-46-101002476</t>
  </si>
  <si>
    <t>2021420501000072E</t>
  </si>
  <si>
    <t>https://www.secop.gov.co/CO1BusinessLine/Tendering/BuyerWorkArea/Index?docUniqueIdentifier=CO1.BDOS.1748440</t>
  </si>
  <si>
    <t xml:space="preserve">https://community.secop.gov.co/Public/Tendering/OpportunityDetail/Index?noticeUID=CO1.NTC.1745462&amp;isFromPublicArea=True&amp;isModal=False
</t>
  </si>
  <si>
    <t>CPS-073-2021</t>
  </si>
  <si>
    <t>CD-NC-055-2021</t>
  </si>
  <si>
    <t>XIMENA CAROLINA CUBILLOS VARGAS</t>
  </si>
  <si>
    <t>Prestación de servicios profesionales para realizar la orientación técnica del componente de fortalecimiento organizativo, asociativo y empresarial de las comunidades beneficiadas por el Apoyo Presupuestario para el Desarrollo Local Sostenible de Parques nacionales financiado por la Unión Europea para la vigencia 2021.</t>
  </si>
  <si>
    <t>37-46-101002473</t>
  </si>
  <si>
    <t>2021420501000073E</t>
  </si>
  <si>
    <t>https://www.secop.gov.co/CO1BusinessLine/Tendering/BuyerWorkArea/Index?docUniqueIdentifier=CO1.BDOS.1730945</t>
  </si>
  <si>
    <t xml:space="preserve">https://community.secop.gov.co/Public/Tendering/OpportunityDetail/Index?noticeUID=CO1.NTC.1744662&amp;isFromPublicArea=True&amp;isModal=False
</t>
  </si>
  <si>
    <t>CPS-074-2021</t>
  </si>
  <si>
    <t>CD-NC-083-2021</t>
  </si>
  <si>
    <t>NICOLAS ANTONIO AVILA PUENTES.</t>
  </si>
  <si>
    <t>Prestación de servicios profesionales para la Oficina de Gestión del Riesgo de la Dirección General para el procesamiento de la información correspondiente a las dinámicas ilegales que generan riesgo sobre las áreas protegidas del Sistema de Parques Nacionales Naturales, así como apoyar técnicamente en los asuntos propios de la Oficina.</t>
  </si>
  <si>
    <t>2021420501000074E</t>
  </si>
  <si>
    <t>https://www.secop.gov.co/CO1BusinessLine/Tendering/BuyerWorkArea/Index?docUniqueIdentifier=CO1.BDOS.1749177</t>
  </si>
  <si>
    <t xml:space="preserve">https://community.secop.gov.co/Public/Tendering/OpportunityDetail/Index?noticeUID=CO1.NTC.1745662&amp;isFromPublicArea=True&amp;isModal=False
</t>
  </si>
  <si>
    <t>CPS-075-2021</t>
  </si>
  <si>
    <t>CD-NC-077-2021</t>
  </si>
  <si>
    <t>ANDRES FELIPE VELASCO RIVERA</t>
  </si>
  <si>
    <t>Prestación de servicios profesionales para la Oficina de Gestión del Riesgo de la Dirección General, para asesorar en los aspectos jurídicos que demanden las funciones asignadas a la Oficina de Gestión del Riesgo en el marco de los procesos penales y policivos que se adelanten como víctimas o demandantes</t>
  </si>
  <si>
    <t>2885639–0</t>
  </si>
  <si>
    <t>2021420501000075E</t>
  </si>
  <si>
    <t>https://www.secop.gov.co/CO1BusinessLine/Tendering/BuyerWorkArea/Index?docUniqueIdentifier=CO1.BDOS.1748321</t>
  </si>
  <si>
    <t xml:space="preserve">https://community.secop.gov.co/Public/Tendering/OpportunityDetail/Index?noticeUID=CO1.NTC.1745038&amp;isFromPublicArea=True&amp;isModal=False
</t>
  </si>
  <si>
    <t>CPS-076-2021</t>
  </si>
  <si>
    <t>CD-NC-066-2021</t>
  </si>
  <si>
    <t>KIMBERLY JOHANNA MORRIS RODRIGUEZ</t>
  </si>
  <si>
    <t>Prestar servicios profesionales en la Subdirección de Gestión y Manejo de Áreas Protegidas para apoyar en el cumplimiento de los compromisos enmarcados en el Plan Nacional de Desarrollo y en temas relacionados con el Posconflicto promoviendo que las acciones aporten a la disminución de presiones en las áreas protegidas del Sistema de Parques Nacionales Naturales.</t>
  </si>
  <si>
    <t>2021420501000076E</t>
  </si>
  <si>
    <t>https://www.secop.gov.co/CO1BusinessLine/Tendering/BuyerWorkArea/Index?docUniqueIdentifier=CO1.BDOS.1733829</t>
  </si>
  <si>
    <t xml:space="preserve">https://community.secop.gov.co/Public/Tendering/OpportunityDetail/Index?noticeUID=CO1.NTC.1749018&amp;isFromPublicArea=True&amp;isModal=False
</t>
  </si>
  <si>
    <t>CPS-077-2021</t>
  </si>
  <si>
    <t>CD-NC-082-2021</t>
  </si>
  <si>
    <t>JOHANNA LIZETH DIAZ POVEDA</t>
  </si>
  <si>
    <t>Prestación de servicios profesionales para realizar la orientación técnica en la construcción y mejoramiento de la capacidad instalada en gestión comercial y de acceso a mercados dentro del componente de fortalecimiento en mercados y comercialización de emprendimientos beneficiadas por el Apoyo Presupuestario para el Desarrollo Local Sostenible de Parques Nacionales financiado por la Unión Europea en la vigencia 2021.</t>
  </si>
  <si>
    <t>37-46-101002477</t>
  </si>
  <si>
    <t>2021420501000077E</t>
  </si>
  <si>
    <t>https://www.secop.gov.co/CO1BusinessLine/Tendering/BuyerWorkArea/Index?docUniqueIdentifier=CO1.BDOS.1749351</t>
  </si>
  <si>
    <t xml:space="preserve">https://community.secop.gov.co/Public/Tendering/OpportunityDetail/Index?noticeUID=CO1.NTC.1746408&amp;isFromPublicArea=True&amp;isModal=False
</t>
  </si>
  <si>
    <t>CPS-078-2021</t>
  </si>
  <si>
    <t>CD-NC-081-2021</t>
  </si>
  <si>
    <t>JUAN ANDRES LOPEZ SILVA</t>
  </si>
  <si>
    <t>Prestación de servicios profesionales para apoyar el diseño y gestión relacionados con aspectos metodológicos, desarrollo de proyectos, y diseño pedagógico en relación con los servicios Ecosistémicos de Parques Nacionales Naturales, con énfasis en la regulación climática aportado por las áreas protegidas.</t>
  </si>
  <si>
    <t>2887207–1</t>
  </si>
  <si>
    <t>2021420501000078E</t>
  </si>
  <si>
    <t>https://www.secop.gov.co/CO1BusinessLine/Tendering/BuyerWorkArea/Index?docUniqueIdentifier=CO1.BDOS.1748639</t>
  </si>
  <si>
    <t xml:space="preserve">https://community.secop.gov.co/Public/Tendering/OpportunityDetail/Index?noticeUID=CO1.NTC.1746224&amp;isFromPublicArea=True&amp;isModal=False
</t>
  </si>
  <si>
    <t>CPS-079-2021</t>
  </si>
  <si>
    <t>CD-NC-084-2021</t>
  </si>
  <si>
    <t>MARTHA INES FERNANDEZ PACHECO</t>
  </si>
  <si>
    <t>Prestar servicios profesionales especializados para adelantar la implementación del Sistema de Control Interno en la Entidad, a través de los Seguimientos y las Auditorías Internas, fomento de la Cultura del Autocontrol, con enfoque en del Sistema de Gestión Integrado, Calidad y Modelo Integrado de Planeación y Gestión a los tres niveles de decisión de Parques Nacionales Naturales de Colombia, de igual forma apoyar a la Coordinación del Grupo de Control Interno en el desarrollo y cumplimiento del Plan Anual de Auditorías 2021 y demás obligaciones asignadas.</t>
  </si>
  <si>
    <t>37-46-101002483</t>
  </si>
  <si>
    <t>2021420501000079E</t>
  </si>
  <si>
    <t>https://www.secop.gov.co/CO1BusinessLine/Tendering/BuyerWorkArea/Index?docUniqueIdentifier=CO1.BDOS.1752441</t>
  </si>
  <si>
    <t>https://community.secop.gov.co/Public/Tendering/OpportunityDetail/Index?noticeUID=CO1.NTC.1749460&amp;isFromPublicArea=True&amp;isModal=False</t>
  </si>
  <si>
    <t>CPS-080-2021</t>
  </si>
  <si>
    <t>CD-NC-079-2021</t>
  </si>
  <si>
    <t>JOSE JOAQUIN BENAVIDES ARRIETA</t>
  </si>
  <si>
    <t>Prestación de servicios profesionales para la Oficina de Gestión del Riesgo de la Dirección General para adelantar los análisis geográficos correspondientes a las actividades no permitidas en las áreas protegidas del Sistema de Parques Nacionales Naturales, y apoyar la gestión de la planeación institucional de la Oficina de Gestión del Riesgo.</t>
  </si>
  <si>
    <t>2886778–0</t>
  </si>
  <si>
    <t>FEC-TER INICIAL 09/10/2021</t>
  </si>
  <si>
    <t>2021420501000080E</t>
  </si>
  <si>
    <t>https://www.secop.gov.co/CO1BusinessLine/Tendering/BuyerWorkArea/Index?docUniqueIdentifier=CO1.BDOS.1748330</t>
  </si>
  <si>
    <t xml:space="preserve">https://community.secop.gov.co/Public/Tendering/OpportunityDetail/Index?noticeUID=CO1.NTC.1745890&amp;isFromPublicArea=True&amp;isModal=False
</t>
  </si>
  <si>
    <t>anexo01</t>
  </si>
  <si>
    <t>CPS-081-2021</t>
  </si>
  <si>
    <t>CD-NC-088-2021</t>
  </si>
  <si>
    <t>ANDRÉS EDUARDO VELÁSQUEZ VARGAS</t>
  </si>
  <si>
    <t>Prestar los servicios profesionales en el área judicial y extrajudicial y de derecho ambiental, asumiendo la defensa y representación de la entidad en los procesos y asuntos en los cuales pueda llegar a hacer parte Parques Nacionales Naturales.</t>
  </si>
  <si>
    <t>11-46-101018845</t>
  </si>
  <si>
    <t>29/10/2021 - 15/12/2021</t>
  </si>
  <si>
    <t>FEC-TER INICIAL 10/11/2021</t>
  </si>
  <si>
    <t>2021420501000081E</t>
  </si>
  <si>
    <t>https://www.secop.gov.co/CO1BusinessLine/Tendering/BuyerWorkArea/Index?docUniqueIdentifier=CO1.BDOS.1760597</t>
  </si>
  <si>
    <t xml:space="preserve">https://community.secop.gov.co/Public/Tendering/OpportunityDetail/Index?noticeUID=CO1.NTC.1756853&amp;isFromPublicArea=True&amp;isModal=False
</t>
  </si>
  <si>
    <t>CPS-082-2021</t>
  </si>
  <si>
    <t>CD-NC-086-2021</t>
  </si>
  <si>
    <t>YURY MERCEDES ARENAS RINCON</t>
  </si>
  <si>
    <t>Prestación de servicios profesionales en la Oficina de Control Disciplinario Interno de Parques Nacionales Naturales de Colombia, para tramitar y sustanciar los procesos disciplinarios que se adelanten en primera instancia contra los servidores y ex servidores públicos de la entidad, al igual que las quejas, informes y/o denuncias de contenido disciplinario, con sujeción a las disposiciones, facultades, competencias y procedimientos establecidos en la Ley 734 de 2002 y demás normas que la adicionen, complementen o modifiquen.</t>
  </si>
  <si>
    <t>2890697–8</t>
  </si>
  <si>
    <t>OFICINA DE CONTROL DISCIPLINARIO INTERNO</t>
  </si>
  <si>
    <t>MARIA DEL PILAR RODRÍGUEZ MATEUS</t>
  </si>
  <si>
    <t>2021420501000082E</t>
  </si>
  <si>
    <t>https://www.secop.gov.co/CO1BusinessLine/Tendering/BuyerWorkArea/Index?docUniqueIdentifier=CO1.BDOS.1758032</t>
  </si>
  <si>
    <t xml:space="preserve">https://community.secop.gov.co/Public/Tendering/OpportunityDetail/Index?noticeUID=CO1.NTC.1754177&amp;isFromPublicArea=True&amp;isModal=False
</t>
  </si>
  <si>
    <t>CPS-083-2021</t>
  </si>
  <si>
    <t>CD-NC-098-2021</t>
  </si>
  <si>
    <t>JOHANA MILENA VALBUENA VELANDIA</t>
  </si>
  <si>
    <t>Prestar servicios profesionales para acompañar técnicamente a las áreas protegidas relacionadas con territorios de grupos étnicos, en procesos participativos de planeación, fortalecimiento de procesos consultivos y seguimiento a los acuerdos.</t>
  </si>
  <si>
    <t>18-46-101008971</t>
  </si>
  <si>
    <t>2021420501000083E</t>
  </si>
  <si>
    <t>https://www.secop.gov.co/CO1BusinessLine/Tendering/BuyerWorkArea/Index?docUniqueIdentifier=CO1.BDOS.1765487</t>
  </si>
  <si>
    <t xml:space="preserve">https://community.secop.gov.co/Public/Tendering/OpportunityDetail/Index?noticeUID=CO1.NTC.1761351&amp;isFromPublicArea=True&amp;isModal=False
</t>
  </si>
  <si>
    <t>CPS-084-2021</t>
  </si>
  <si>
    <t>CD-NC-091-2021</t>
  </si>
  <si>
    <t>YANLICER ENRIQUE PEREZ HERNANDEZ</t>
  </si>
  <si>
    <t>Prestar servicios profesionales para el seguimiento al proceso de cierre de la Fase I y la implementación de la Fase II según los lineamientos establecidos en el manual operativo del Programa Áreas Protegidas y Diversidad Biológica</t>
  </si>
  <si>
    <t>15-46-101020174</t>
  </si>
  <si>
    <t>2021420501000084E</t>
  </si>
  <si>
    <t>https://www.secop.gov.co/CO1BusinessLine/Tendering/BuyerWorkArea/Index?docUniqueIdentifier=CO1.BDOS.1762190</t>
  </si>
  <si>
    <t>KFW</t>
  </si>
  <si>
    <t xml:space="preserve">https://community.secop.gov.co/Public/Tendering/OpportunityDetail/Index?noticeUID=CO1.NTC.1760068&amp;isFromPublicArea=True&amp;isModal=False
</t>
  </si>
  <si>
    <t>CPS-085-2021</t>
  </si>
  <si>
    <t>CD-NC-090-2021</t>
  </si>
  <si>
    <t>DANIEL HUMBERTO RODRIGUEZ CARDENAS</t>
  </si>
  <si>
    <t>Prestación de servicios profesionales para realizar la consolidación del sistema de información geográfico de la entidad, actualización de las aplicaciones y apoyo a las aplicaciones geográficas existentes en el marco de la implementación del programa de apoyo local sostenible de la Unión Europea.</t>
  </si>
  <si>
    <t>NB-100153217</t>
  </si>
  <si>
    <t>2021420501000085E</t>
  </si>
  <si>
    <t>https://www.secop.gov.co/CO1BusinessLine/Tendering/BuyerWorkArea/Index?docUniqueIdentifier=CO1.BDOS.1762218</t>
  </si>
  <si>
    <t xml:space="preserve">https://community.secop.gov.co/Public/Tendering/OpportunityDetail/Index?noticeUID=CO1.NTC.1758098&amp;isFromPublicArea=True&amp;isModal=False
</t>
  </si>
  <si>
    <t>CPS-086-2021</t>
  </si>
  <si>
    <t>CD-NC-096-2021</t>
  </si>
  <si>
    <t>LIBIA ANDREA BUITRAGO MARTINEZ</t>
  </si>
  <si>
    <t>Prestar los servicios técnicos y de apoyo a la gestión para el seguimiento de los trámites y requerimientos del Grupo de Predios de acuerdo con las actividades que se adelanten en el marco de los procesos de identificación de la situación jurídica y saneamiento predial, así como, las actividades programadas en los planes de trabajo interinstitucionales asociados a dichos procesos y el apoyo en gestiones administrativas de la Oficina Asesora Jurídica.</t>
  </si>
  <si>
    <t>GRUPO DE PREDIOS</t>
  </si>
  <si>
    <t>LUIS ALBERTO BAUTISTA PEÑA</t>
  </si>
  <si>
    <t>2021420501000086E</t>
  </si>
  <si>
    <t>https://www.secop.gov.co/CO1BusinessLine/Tendering/BuyerWorkArea/Index?docUniqueIdentifier=CO1.BDOS.1765706</t>
  </si>
  <si>
    <t xml:space="preserve">https://community.secop.gov.co/Public/Tendering/OpportunityDetail/Index?noticeUID=CO1.NTC.1761560&amp;isFromPublicArea=True&amp;isModal=False
</t>
  </si>
  <si>
    <t>CPS-087-2021</t>
  </si>
  <si>
    <t>CD-NC-095-2021</t>
  </si>
  <si>
    <t xml:space="preserve">GLORIA JOHANNA GONZALEZ LOPEZ </t>
  </si>
  <si>
    <t>Prestación de servicios profesionales para tramitar los permisos relacionados con investigaciones científicas, solicitados ante Parques Nacionales Naturales, en el marco del proceso de Autoridad Ambiental</t>
  </si>
  <si>
    <t>37-46-101002502</t>
  </si>
  <si>
    <t>2021420501000087E</t>
  </si>
  <si>
    <t>https://www.secop.gov.co/CO1BusinessLine/Tendering/BuyerWorkArea/Index?docUniqueIdentifier=CO1.BDOS.1765140</t>
  </si>
  <si>
    <t xml:space="preserve">https://community.secop.gov.co/Public/Tendering/OpportunityDetail/Index?noticeUID=CO1.NTC.1761246&amp;isFromPublicArea=True&amp;isModal=False
</t>
  </si>
  <si>
    <t>CPS-088-2021</t>
  </si>
  <si>
    <t>CD-NC-097-2021</t>
  </si>
  <si>
    <t>JOSE AGUSTIN LOPEZ CHAPARRO</t>
  </si>
  <si>
    <t>Prestación de servicios profesionales para la realización del seguimiento administrativo a los trámites que son competencia de la Subdirección de Gestión y Manejo de Áreas Protegidas y el apoyo técnico y en campo para la evaluación de proyectos y trámites, en el marco de los procesos de Autoridad Ambiental y Coordinación del SINAP.</t>
  </si>
  <si>
    <t>2021420501000088E</t>
  </si>
  <si>
    <t>https://www.secop.gov.co/CO1BusinessLine/Tendering/BuyerWorkArea/Index?docUniqueIdentifier=CO1.BDOS.1765271</t>
  </si>
  <si>
    <t>https://community.secop.gov.co/Public/Tendering/OpportunityDetail/Index?noticeUID=CO1.NTC.1762112&amp;isFromPublicArea=True&amp;isModal=False</t>
  </si>
  <si>
    <t>CPS-089-2021</t>
  </si>
  <si>
    <t>CD-NC-087-2021</t>
  </si>
  <si>
    <t>AQUA FINANCIAL AND ACCOUNTING SERVICES SAS</t>
  </si>
  <si>
    <t>Prestación de servicios profesionales para brindar asesoría a Parques Nacionales Naturales de Colombia en el reconocimiento, medición y revelación de los hechos económicos bajo el Marco Normativo para Entidades de Gobierno de la Resolución 533 de 2015 y sus modificaciones emitidas por la Contaduría General de la Nación, así como apoyo al fortalecimiento del proceso contable con elaboración de políticas, guías y procedimientos, a fin de contribuir en la representación fiel de los hechos económicos y la razonabilidad de los Estados Financiero</t>
  </si>
  <si>
    <t>1 DV 0</t>
  </si>
  <si>
    <t>11-46-101018943</t>
  </si>
  <si>
    <t>AyP: fECHA TERMINACIÓN INICIAL - 05/11/2021</t>
  </si>
  <si>
    <t>2021420501000089E</t>
  </si>
  <si>
    <t>https://www.secop.gov.co/CO1BusinessLine/Tendering/BuyerWorkArea/Index?docUniqueIdentifier=CO1.BDOS.1760561</t>
  </si>
  <si>
    <t xml:space="preserve">https://community.secop.gov.co/Public/Tendering/OpportunityDetail/Index?noticeUID=CO1.NTC.1758709&amp;isFromPublicArea=True&amp;isModal=False
</t>
  </si>
  <si>
    <t>anexo 1</t>
  </si>
  <si>
    <t>CPS-090C-2021</t>
  </si>
  <si>
    <t>CD-NC-089-2021</t>
  </si>
  <si>
    <t>90C</t>
  </si>
  <si>
    <t>JENNIFFER ACENETH RIVERA BUSTOS</t>
  </si>
  <si>
    <t>12-44-101204459</t>
  </si>
  <si>
    <t>2021420501000090E</t>
  </si>
  <si>
    <t>https://www.secop.gov.co/CO1BusinessLine/Tendering/BuyerWorkArea/Index?docUniqueIdentifier=CO1.BDOS.1762654</t>
  </si>
  <si>
    <t xml:space="preserve">https://community.secop.gov.co/Public/Tendering/OpportunityDetail/Index?noticeUID=CO1.NTC.1758191&amp;isFromPublicArea=True&amp;isModal=False
</t>
  </si>
  <si>
    <t>CPS-090-2021</t>
  </si>
  <si>
    <t>HECTOR ARMANDO OSPINA OSPINA</t>
  </si>
  <si>
    <t>CESION</t>
  </si>
  <si>
    <t>PDTE -PROYECTAR</t>
  </si>
  <si>
    <t>CPS-091-2021</t>
  </si>
  <si>
    <t>CD-NC-099-2021</t>
  </si>
  <si>
    <t>FABIAN EUGENIO BASTOS ALVAREZ</t>
  </si>
  <si>
    <t>Prestar servicios profesionales para fortalecer la calidad en la operación y prestación de servicios turísticos en las áreas priorizadas, acordes los lineamientos e instrumentos de planeación institucionales.</t>
  </si>
  <si>
    <t xml:space="preserve">	18-46-101009000</t>
  </si>
  <si>
    <t>2021420501000091E</t>
  </si>
  <si>
    <t>https://www.secop.gov.co/CO1BusinessLine/Tendering/BuyerWorkArea/Index?docUniqueIdentifier=CO1.BDOS.1768247</t>
  </si>
  <si>
    <t>https://community.secop.gov.co/Public/Tendering/OpportunityDetail/Index?noticeUID=CO1.NTC.1764050&amp;isFromPublicArea=True&amp;isModal=False</t>
  </si>
  <si>
    <t>CPS-092-2021</t>
  </si>
  <si>
    <t>CD-NC-085-2021</t>
  </si>
  <si>
    <t>MAYRA ALEJANDRA GONZALEZ ARCHILA</t>
  </si>
  <si>
    <t>Prestación de servicios profesionales para adelantar la valoración de servicios ecosistémicos, principalmente hidrológicos, en las áreas protegidas de Parques Nacionales Naturales y apoyar los procesos de relacionamiento y gestión con comunidades y sectores beneficiarios de recurso hídrico, así como el desarrollo de incentivos a la conservación de ecosistemas estratégicos.</t>
  </si>
  <si>
    <t>Ayp:FECAH TERMINA CION INICIAL:14/09/2021</t>
  </si>
  <si>
    <t>2021420501000092E</t>
  </si>
  <si>
    <t>https://www.secop.gov.co/CO1BusinessLine/Tendering/BuyerWorkArea/Index?docUniqueIdentifier=CO1.BDOS.1758041</t>
  </si>
  <si>
    <t>https://community.secop.gov.co/Public/Tendering/OpportunityDetail/Index?noticeUID=CO1.NTC.1760924&amp;isFromPublicArea=True&amp;isModal=False</t>
  </si>
  <si>
    <t>CPS-093-2021</t>
  </si>
  <si>
    <t>CD-NC-094-2021</t>
  </si>
  <si>
    <t>MARLEY ROJAS GUTIERREZ</t>
  </si>
  <si>
    <t>Prestación de servicios en ingeniería civil, para evaluar estudios y proyectos de infraestructura y apoyar el seguimiento ambiental de proyectos en marcha o previstos dentro de las áreas del Sistema de Parques Nacionales Naturales, en el marco del proceso de Autoridad Ambiental.</t>
  </si>
  <si>
    <t>37-46-101002506</t>
  </si>
  <si>
    <t>2021420501000093E</t>
  </si>
  <si>
    <t>https://www.secop.gov.co/CO1BusinessLine/Tendering/BuyerWorkArea/Index?docUniqueIdentifier=CO1.BDOS.1767160</t>
  </si>
  <si>
    <t xml:space="preserve">https://community.secop.gov.co/Public/Tendering/OpportunityDetail/Index?noticeUID=CO1.NTC.1765336&amp;isFromPublicArea=True&amp;isModal=False
</t>
  </si>
  <si>
    <t>CPS-094-2021</t>
  </si>
  <si>
    <t>CD-NC-093-2021</t>
  </si>
  <si>
    <t>NUBIA DIEZ MAYORGA</t>
  </si>
  <si>
    <t>Prestación de servicios profesionales para apoyar la formulación, diseño, evaluación y seguimiento de proyectos y obras de infraestructura en las áreas del Sistema de Parques Nacionales Naturales, en el marco del proceso de Autoridad Ambiental.</t>
  </si>
  <si>
    <t>33-46-101030403</t>
  </si>
  <si>
    <t>2021420501000094E</t>
  </si>
  <si>
    <t>https://www.secop.gov.co/CO1BusinessLine/Tendering/BuyerWorkArea/Index?docUniqueIdentifier=CO1.BDOS.1764288</t>
  </si>
  <si>
    <t xml:space="preserve">https://community.secop.gov.co/Public/Tendering/OpportunityDetail/Index?noticeUID=CO1.NTC.1760827&amp;isFromPublicArea=True&amp;isModal=False
</t>
  </si>
  <si>
    <t>anexo 01</t>
  </si>
  <si>
    <t>CPS-095-2021</t>
  </si>
  <si>
    <t>CD-NC-105-2021</t>
  </si>
  <si>
    <t>GERMAN ANDRES ACOSTA RUGE</t>
  </si>
  <si>
    <t>Prestación de Servicios Profesionales, para la integración de los sistemas de radiocomunicaciones, para facilitar la comunicación entre áreas protegidas.</t>
  </si>
  <si>
    <t>21-46-101023075</t>
  </si>
  <si>
    <t>2021420501000095E</t>
  </si>
  <si>
    <t>https://www.secop.gov.co/CO1BusinessLine/Tendering/BuyerWorkArea/Index?docUniqueIdentifier=CO1.BDOS.1772542</t>
  </si>
  <si>
    <t xml:space="preserve">https://community.secop.gov.co/Public/Tendering/OpportunityDetail/Index?noticeUID=CO1.NTC.1770310&amp;isFromPublicArea=True&amp;isModal=False
</t>
  </si>
  <si>
    <t>CPS-096-2021</t>
  </si>
  <si>
    <t>CD-NC-104-2021</t>
  </si>
  <si>
    <t>MARTHA PATRICIA LOPEZ PEREZ</t>
  </si>
  <si>
    <t>Prestación de Servicios Profesionales para llevar a cabo las actividades propias del proceso de Gestión Contractual especialmente el tema de convenios liderados por la Dirección General o la Subdirección Administrativa y Financiera</t>
  </si>
  <si>
    <t>2893624-4</t>
  </si>
  <si>
    <t>2021420501000096E</t>
  </si>
  <si>
    <t>https://www.secop.gov.co/CO1BusinessLine/Tendering/BuyerWorkArea/Index?docUniqueIdentifier=CO1.BDOS.1772094</t>
  </si>
  <si>
    <t xml:space="preserve">https://community.secop.gov.co/Public/Tendering/OpportunityDetail/Index?noticeUID=CO1.NTC.1770280&amp;isFromPublicArea=True&amp;isModal=False
</t>
  </si>
  <si>
    <t>CPS-097-2021</t>
  </si>
  <si>
    <t>CD-NC-106-2021</t>
  </si>
  <si>
    <t>ANDRES FELIPE FONSECA MOSQUERA</t>
  </si>
  <si>
    <t>Prestación de servicios técnicos para brindar soporte tecnológico a través de la mesa de ayuda y apoyar la estrategia de backups de información de la entidad.</t>
  </si>
  <si>
    <t>2021420501000097E</t>
  </si>
  <si>
    <t>https://www.secop.gov.co/CO1BusinessLine/Tendering/BuyerWorkArea/Index?docUniqueIdentifier=CO1.BDOS.1773250</t>
  </si>
  <si>
    <t xml:space="preserve">https://community.secop.gov.co/Public/Tendering/OpportunityDetail/Index?noticeUID=CO1.NTC.1770411&amp;isFromPublicArea=True&amp;isModal=False
</t>
  </si>
  <si>
    <t>CPS-098-2021</t>
  </si>
  <si>
    <t>CD-NC-100-2021</t>
  </si>
  <si>
    <t>JUAN MANUEL GARCIA OCAMPO</t>
  </si>
  <si>
    <t>Prestación de servicios profesionales para realizar la orientación técnica en el manejo y aprovechamiento de residuos generados por las comunidades locales y grupos étnicos que habitan en las áreas protegidas en el marco de la segunda fase del Programa de Desarrollo Local Sostenible Financiado por la UE vigencia 2021.</t>
  </si>
  <si>
    <t>37-46-101002510</t>
  </si>
  <si>
    <t>2021420501000098E</t>
  </si>
  <si>
    <t>https://www.secop.gov.co/CO1BusinessLine/Tendering/BuyerWorkArea/Index?docUniqueIdentifier=CO1.BDOS.1771060</t>
  </si>
  <si>
    <t>https://community.secop.gov.co/Public/Tendering/OpportunityDetail/Index?noticeUID=CO1.NTC.1769727&amp;isFromPublicArea=True&amp;isModal=False</t>
  </si>
  <si>
    <t>CPS-099-2021</t>
  </si>
  <si>
    <t>CD-NC-101-2021</t>
  </si>
  <si>
    <t>ANGELA MARIA CASTAÑEDA IBAÑEZ</t>
  </si>
  <si>
    <t>Prestación de servicios profesionales, para la administración temática, seguimiento a la plataforma SIPREDIAL - certificador del Sistema de Parques Nacionales Naturales de Colombia y temas relacionados con la gestión predial en oficina al interior de las áreas del SPNN.</t>
  </si>
  <si>
    <t>17-46-101017678</t>
  </si>
  <si>
    <t>2021420501000099E</t>
  </si>
  <si>
    <t>https://www.secop.gov.co/CO1BusinessLine/Tendering/BuyerWorkArea/Index?docUniqueIdentifier=CO1.BDOS.1772122</t>
  </si>
  <si>
    <t xml:space="preserve">https://community.secop.gov.co/Public/Tendering/OpportunityDetail/Index?noticeUID=CO1.NTC.1769639&amp;isFromPublicArea=True&amp;isModal=False
</t>
  </si>
  <si>
    <t>CPS-100-2021</t>
  </si>
  <si>
    <t>CD-NC-109-2021</t>
  </si>
  <si>
    <t>JANNETH LILIANA PINILLA ROJAS</t>
  </si>
  <si>
    <t>Prestar los Servicios Profesionales en el Grupo de Comunicación y Educación Ambiental para apoyar la implementación, diseño y seguimiento de las estrategias de comunicación, su relacionamiento con las Direcciones Territoriales y el sector privado para el posicionamiento de Parques Nacionales Naturales de Colombia.</t>
  </si>
  <si>
    <t>11-46-101019047</t>
  </si>
  <si>
    <t>TERA: FECHA DE TERMINACIÓN INICIAL 16/12/2021</t>
  </si>
  <si>
    <t>2021420501000100E</t>
  </si>
  <si>
    <t>https://www.secop.gov.co/CO1BusinessLine/Tendering/BuyerWorkArea/Index?docUniqueIdentifier=CO1.BDOS.1775694</t>
  </si>
  <si>
    <t>https://community.secop.gov.co/Public/Tendering/OpportunityDetail/Index?noticeUID=CO1.NTC.1774241&amp;isFromPublicArea=True&amp;isModal=False</t>
  </si>
  <si>
    <t>CPS-101-2021</t>
  </si>
  <si>
    <t>CD-NC-103-2021</t>
  </si>
  <si>
    <t>CAMILO ERNESTO VINCHIRA PARRA</t>
  </si>
  <si>
    <t>Prestación de servicios profesionales para la implementación del Plan de Bienestar Social e incentivos del Nivel Central en articulación con las Direcciones Territoriales de Parques Nacionales Naturales de Colombia y los demás programas, planes y actividades que se desarrollen al interior del Grupo de Gestión Humana, conforme las políticas contenidas en el Plan Estratégico del Talento Humano y los lineamientos de la entidad en concordancia con las políticas de bienestar laboral</t>
  </si>
  <si>
    <t>37-46-101002513</t>
  </si>
  <si>
    <t>2021420501000101E</t>
  </si>
  <si>
    <t>https://www.secop.gov.co/CO1BusinessLine/Tendering/BuyerWorkArea/Index?docUniqueIdentifier=CO1.BDOS.1775156</t>
  </si>
  <si>
    <t>https://community.secop.gov.co/Public/Tendering/OpportunityDetail/Index?noticeUID=CO1.NTC.1771722&amp;isFromPublicArea=True&amp;isModal=False</t>
  </si>
  <si>
    <t>1. REV - 30 SEPT</t>
  </si>
  <si>
    <t>CPS-102-2021</t>
  </si>
  <si>
    <t>CD-NC-112-2021</t>
  </si>
  <si>
    <t>ANGELA PATRICIA PARRA ROMERO</t>
  </si>
  <si>
    <t>Prestar servicios profesionales para la implementación de acciones relacionadas con la temática de vida silvestre.</t>
  </si>
  <si>
    <t>18-46-101009046</t>
  </si>
  <si>
    <t>IRENE ACONCHA ABRIL</t>
  </si>
  <si>
    <t>2021420501000102E</t>
  </si>
  <si>
    <t>https://www.secop.gov.co/CO1BusinessLine/Tendering/BuyerWorkArea/Index?docUniqueIdentifier=CO1.BDOS.1777238</t>
  </si>
  <si>
    <t>https://community.secop.gov.co/Public/Tendering/OpportunityDetail/Index?noticeUID=CO1.NTC.1774319&amp;isFromPublicArea=True&amp;isModal=False</t>
  </si>
  <si>
    <t>CPS-103-2021</t>
  </si>
  <si>
    <t>CD-NC-107-2021</t>
  </si>
  <si>
    <t>ANAMARIA FUENTES BACA</t>
  </si>
  <si>
    <t xml:space="preserve">Prestar servicios profesionales para la conservación en el relacionamiento con actores para el manejo de las áreas protegidas con visión de sistema”. </t>
  </si>
  <si>
    <t>18-46-101009047</t>
  </si>
  <si>
    <t>2021420501000103E</t>
  </si>
  <si>
    <t>https://www.secop.gov.co/CO1BusinessLine/Tendering/BuyerWorkArea/Index?docUniqueIdentifier=CO1.BDOS.1775450</t>
  </si>
  <si>
    <t>https://community.secop.gov.co/Public/Tendering/OpportunityDetail/Index?noticeUID=CO1.NTC.1772149&amp;isFromPublicArea=True&amp;isModal=False</t>
  </si>
  <si>
    <t>CPS-104-2021</t>
  </si>
  <si>
    <t>CD-NC-114-2021</t>
  </si>
  <si>
    <t>ANA MARIA HERNANDEZ ANZOLA</t>
  </si>
  <si>
    <t>Prestación de servicios profesionales, para la recopilación y almacenamiento de imágenes satelitales que apoyen a la estructuración, administración y análisis de la información geográfica institucional.</t>
  </si>
  <si>
    <t xml:space="preserve">	NB-100153816</t>
  </si>
  <si>
    <t>2021420501000104E</t>
  </si>
  <si>
    <t>https://www.secop.gov.co/CO1BusinessLine/Tendering/BuyerWorkArea/Index?docUniqueIdentifier=CO1.BDOS.1778163</t>
  </si>
  <si>
    <t>https://community.secop.gov.co/Public/Tendering/OpportunityDetail/Index?noticeUID=CO1.NTC.1775093&amp;isFromPublicArea=True&amp;isModal=False</t>
  </si>
  <si>
    <t>CPS-105-2021</t>
  </si>
  <si>
    <t>CD-NC-113-2021</t>
  </si>
  <si>
    <t>JAIRO GARCIA RUIZ</t>
  </si>
  <si>
    <t xml:space="preserve">Prestar servicios profesionales en la formulación e implementación del proceso de diálogo con actores relacionados con las áreas protegidas. </t>
  </si>
  <si>
    <t>18-46-101009048</t>
  </si>
  <si>
    <t>2021420501000105E</t>
  </si>
  <si>
    <t>https://www.secop.gov.co/CO1BusinessLine/Tendering/BuyerWorkArea/Index?docUniqueIdentifier=CO1.BDOS.1777033</t>
  </si>
  <si>
    <t>https://community.secop.gov.co/Public/Tendering/OpportunityDetail/Index?noticeUID=CO1.NTC.1773000&amp;isFromPublicArea=True&amp;isModal=False</t>
  </si>
  <si>
    <t>CPS-106-2021</t>
  </si>
  <si>
    <t>CD-NC-108-2021</t>
  </si>
  <si>
    <t>OMAR JARAMILLO RODRIGUEZ</t>
  </si>
  <si>
    <t xml:space="preserve">Prestación de servicios profesionales en la Subdirección de Gestión y Manejo de Áreas Protegidas en la realización de análisis espaciales, ecológicos y de biogeografía que permitan el seguimiento, análisis y evaluación del estado de la representatividad del SINAP a nivel nacional y del estado de conservación de las áreas protegidas a registrar en el RUNAP; participar y orientar la mesa nacional de prioridades de conservación, y apoyar a los SIRAPs en temas de conectividad y Estructura Ecológica </t>
  </si>
  <si>
    <t>2897027–5</t>
  </si>
  <si>
    <t>2021420501000106E</t>
  </si>
  <si>
    <t>https://www.secop.gov.co/CO1BusinessLine/Tendering/BuyerWorkArea/Index?docUniqueIdentifier=CO1.BDOS.1775581</t>
  </si>
  <si>
    <t>https://community.secop.gov.co/Public/Tendering/OpportunityDetail/Index?noticeUID=CO1.NTC.1773469&amp;isFromPublicArea=True&amp;isModal=False</t>
  </si>
  <si>
    <t>CPS-107-2021</t>
  </si>
  <si>
    <t>CD-NC-116-2021</t>
  </si>
  <si>
    <t>EMERSON CRUZ ALDANA</t>
  </si>
  <si>
    <t>Prestación de servicios profesionales para la administración del almacenamiento de la información, institucional según el modelo de seguridad y privacidad de la información de PNNC</t>
  </si>
  <si>
    <t>15-46-101020365</t>
  </si>
  <si>
    <t>2021420501000107E</t>
  </si>
  <si>
    <t>https://www.secop.gov.co/CO1BusinessLine/Tendering/BuyerWorkArea/Index?docUniqueIdentifier=CO1.BDOS.1780817</t>
  </si>
  <si>
    <t xml:space="preserve">https://community.secop.gov.co/Public/Tendering/OpportunityDetail/Index?noticeUID=CO1.NTC.1777234&amp;isFromPublicArea=True&amp;isModal=False
</t>
  </si>
  <si>
    <t>CPS-108-2021</t>
  </si>
  <si>
    <t>CD-NC-117-2021</t>
  </si>
  <si>
    <t>KAREN YADIRA CASALLAS ROJAS</t>
  </si>
  <si>
    <t>Prestar servicios técnicos y de apoyo a la gestión para realizar el seguimiento al mantenimiento, gestión contractual y organización documental del parque automotor del Nivel Central, como el manejo de las matrices y reposición vehicular a Nivel Nacional. Igualmente llevar la actualización de la normatividad de competencia del Grupo de Procesos Corporativos.</t>
  </si>
  <si>
    <t>2021420501000108E</t>
  </si>
  <si>
    <t>https://www.secop.gov.co/CO1BusinessLine/Tendering/BuyerWorkArea/Index?docUniqueIdentifier=CO1.BDOS.1780684</t>
  </si>
  <si>
    <t xml:space="preserve">https://community.secop.gov.co/Public/Tendering/OpportunityDetail/Index?noticeUID=CO1.NTC.1777236&amp;isFromPublicArea=True&amp;isModal=False
</t>
  </si>
  <si>
    <t>CPS-109-2021</t>
  </si>
  <si>
    <t>CD-NC-115-2021</t>
  </si>
  <si>
    <t>HEIMUNTH ALEXANDER DUARTE CUBILLOS</t>
  </si>
  <si>
    <t>Prestar servicios profesionales en el diseño de escenarios de diálogo con actores y estrategias de incentivos para la conservación</t>
  </si>
  <si>
    <t xml:space="preserve">	18-46-101009076</t>
  </si>
  <si>
    <t>2021420501000109E</t>
  </si>
  <si>
    <t>https://www.secop.gov.co/CO1BusinessLine/Tendering/BuyerWorkArea/Index?docUniqueIdentifier=CO1.BDOS.1778800</t>
  </si>
  <si>
    <t xml:space="preserve">https://community.secop.gov.co/Public/Tendering/OpportunityDetail/Index?noticeUID=CO1.NTC.1777094&amp;isFromPublicArea=True&amp;isModal=False
</t>
  </si>
  <si>
    <t>CPS-110-2021</t>
  </si>
  <si>
    <t>CD-NC-118-2021</t>
  </si>
  <si>
    <t>KAREN PAOLA SANCHEZ GARCIA</t>
  </si>
  <si>
    <t>Prestación de servicios técnicos y de apoyo a la gestión administrativa en la Subdirección de Gestión y Manejo de Áreas Protegidas - Grupo de Gestión e Integración del SINAP, el manejo de series documentales, archivo físico, apoyo secretarial y demás labores asistenciales que se requiera en el grupo de Gestion e Integración del SINAP.</t>
  </si>
  <si>
    <t>2021420501000110E</t>
  </si>
  <si>
    <t>https://www.secop.gov.co/CO1BusinessLine/Tendering/BuyerWorkArea/Index?docUniqueIdentifier=CO1.BDOS.1780747</t>
  </si>
  <si>
    <t xml:space="preserve">https://community.secop.gov.co/Public/Tendering/OpportunityDetail/Index?noticeUID=CO1.NTC.1777253&amp;isFromPublicArea=True&amp;isModal=False
</t>
  </si>
  <si>
    <t>CPS-111-2021</t>
  </si>
  <si>
    <t>CD-NC-110-2021</t>
  </si>
  <si>
    <t>JORGE ENRIQUE ROJAS SANCHEZ</t>
  </si>
  <si>
    <t>Prestación de servicios profesionales para el diseño, ajuste e implementación de mecanismos financieros económicos que contribuyan con la sostenibilidad financiera de Parques Nacionales Naturales de Colombia así como en el apoyo para la estructuración e implementación de proyectos de Pagos por Servicios Ambientales (PSA)</t>
  </si>
  <si>
    <t>18-46-101009086</t>
  </si>
  <si>
    <t>TERA:FECHA DE TERMINACION INICIAL 30/12/2021</t>
  </si>
  <si>
    <t>2021420501000111E</t>
  </si>
  <si>
    <t>https://www.secop.gov.co/CO1BusinessLine/Tendering/BuyerWorkArea/Index?docUniqueIdentifier=CO1.BDOS.1775699</t>
  </si>
  <si>
    <t>https://community.secop.gov.co/Public/Tendering/OpportunityDetail/Index?noticeUID=CO1.NTC.1773466&amp;isFromPublicArea=True&amp;isModal=False</t>
  </si>
  <si>
    <t>12,853,318.80</t>
  </si>
  <si>
    <t>CPS-112-2021</t>
  </si>
  <si>
    <t>CD-NC-120-2021</t>
  </si>
  <si>
    <t>JUAN PABLO CELIS DUARTE</t>
  </si>
  <si>
    <t>Prestación de servicios profesionales en la Subdirección de Gestión y Manejo de Áreas Protegidas, a fin de continuar con la aplicación de criterios socioeconómicos, que contribuyan al desarrollo e implementación de agendas de trabajo con diferentes actores sectoriales, vinculando de manera efectiva la información técnica asociada, que respalden los escenarios de diálogo para concertar decisiones en el marco de la construcción colectiva de territorio en cada uno de los procesos de nuevas áreas y ampliaciones liderados por Parques Nacionales Naturales de Colombia.</t>
  </si>
  <si>
    <t>17-46-101017822</t>
  </si>
  <si>
    <t>2021420501000112E</t>
  </si>
  <si>
    <t>https://www.secop.gov.co/CO1BusinessLine/Tendering/BuyerWorkArea/Index?docUniqueIdentifier=CO1.BDOS.1782909</t>
  </si>
  <si>
    <t xml:space="preserve">https://community.secop.gov.co/Public/Tendering/OpportunityDetail/Index?noticeUID=CO1.NTC.1781608&amp;isFromPublicArea=True&amp;isModal=False
</t>
  </si>
  <si>
    <t>CPS-113-2021</t>
  </si>
  <si>
    <t>CD-NC-129-2021</t>
  </si>
  <si>
    <t>JOSE EDUARDO DE LA PEÑA MALAMBO</t>
  </si>
  <si>
    <t>Prestación de servicios profesionales en el grupo de comunicaciones y educación ambiental, para la implementación, seguimiento y fortalecimiento de la Estrategia de comunicación y educación para la conservación y disfrute de Parques Nacionales Naturales respecto a los programas pedagógicos, didácticos, de formación, ecoturistico y recreativos de acuerdo con los lineamientos del grupo.</t>
  </si>
  <si>
    <t>11-46-101019141</t>
  </si>
  <si>
    <t>2021420501000113E</t>
  </si>
  <si>
    <t>https://www.secop.gov.co/CO1BusinessLine/Tendering/BuyerWorkArea/Index?docUniqueIdentifier=CO1.BDOS.1784050</t>
  </si>
  <si>
    <t xml:space="preserve">https://community.secop.gov.co/Public/Tendering/OpportunityDetail/Index?noticeUID=CO1.NTC.1782548&amp;isFromPublicArea=True&amp;isModal=False
</t>
  </si>
  <si>
    <t>CPS-114-2021</t>
  </si>
  <si>
    <t>CD-NC-121-2021</t>
  </si>
  <si>
    <t>CLAUDIA ROCIO PERILLA MOLANO</t>
  </si>
  <si>
    <t>Prestación de servicios profesionales para liderar la gestión administrativa y financiera en el proceso de implementación de la segunda fase del Programa Desarrollo Local Sostenible financiado por la Unión Europea para la vigencia 2021, así como el apoyo en los procesos de planeación de la Subdirección de Gestión y Manejo de Áreas Protegidas.</t>
  </si>
  <si>
    <t>2021420501000114E</t>
  </si>
  <si>
    <t>https://www.secop.gov.co/CO1BusinessLine/Tendering/BuyerWorkArea/Index?docUniqueIdentifier=CO1.BDOS.1783510</t>
  </si>
  <si>
    <t xml:space="preserve">https://community.secop.gov.co/Public/Tendering/OpportunityDetail/Index?noticeUID=CO1.NTC.1782224&amp;isFromPublicArea=True&amp;isModal=False
</t>
  </si>
  <si>
    <t>CPS-115-2021</t>
  </si>
  <si>
    <t>CD-NC-124-2021</t>
  </si>
  <si>
    <t>DIANA MARCELA CLAVIJO TELLEZ</t>
  </si>
  <si>
    <t>Prestar servicios profesionales para adelantar los trámites precontractuales, contractuales, legales y jurídicos conforme las directrices de contratación del Cooperante que sean requeridos para implementar a nivel nacional las Fases I y II del Programa Áreas Protegidas y Diversidad Biológica, cofinanciado por el gobierno alemán a través del KfW.</t>
  </si>
  <si>
    <t>12-46-101046208</t>
  </si>
  <si>
    <t>FEC-TER INICIAL 18/10/2021</t>
  </si>
  <si>
    <t>2021420501000115E</t>
  </si>
  <si>
    <t>https://www.secop.gov.co/CO1BusinessLine/Tendering/BuyerWorkArea/Index?docUniqueIdentifier=CO1.BDOS.1783862</t>
  </si>
  <si>
    <t>https://community.secop.gov.co/Public/Tendering/OpportunityDetail/Index?noticeUID=CO1.NTC.1782627&amp;isFromPublicArea=True&amp;isModal=False</t>
  </si>
  <si>
    <t>CPS-116-2021</t>
  </si>
  <si>
    <t>CD-NC-123-2021</t>
  </si>
  <si>
    <t>DAIRA EMILCE RECALDE RODRIGUEZ</t>
  </si>
  <si>
    <t>Prestación de servicios profesionales en la Subdirección de Gestión y Manejo de Áreas Protegidas, a fin de continuar la aplicación de los criterios socioeconómicos y culturales, que contribuyan al desarrollo e implementación de agendas de trabajo con diferentes actores sociales, vinculando de manera efectiva la información técnica asociada, que respalden los escenarios de diálogo para concertar decisiones en el marco de la construcción colectiva de territorio en cada uno de los procesos de nuevas áreas y ampliaciones liderados por Parques Nacionales Naturales de Colombia.</t>
  </si>
  <si>
    <t>18-46-101009098</t>
  </si>
  <si>
    <t>2021420501000116E</t>
  </si>
  <si>
    <t>https://www.secop.gov.co/CO1BusinessLine/Tendering/BuyerWorkArea/Index?docUniqueIdentifier=CO1.BDOS.1784012</t>
  </si>
  <si>
    <t xml:space="preserve">https://community.secop.gov.co/Public/Tendering/OpportunityDetail/Index?noticeUID=CO1.NTC.1781839&amp;isFromPublicArea=True&amp;isModal=False
</t>
  </si>
  <si>
    <t>CPS-117C1-2021</t>
  </si>
  <si>
    <t>CD-NC-125-2021</t>
  </si>
  <si>
    <t>117C1</t>
  </si>
  <si>
    <t>RAYSHA CAMILA CLAVIJO VARELA</t>
  </si>
  <si>
    <t>Prestar los servicios profesionales al Grupo de Predios de Parques Nacionales Naturales,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 también aquellas programadas en los planes de trabajo interinstitucionales asociados a estos procesos y la actualización en las bases de datos del sistema de información predial.</t>
  </si>
  <si>
    <t>2021420501000117E</t>
  </si>
  <si>
    <t>https://www.secop.gov.co/CO1BusinessLine/Tendering/BuyerWorkArea/Index?docUniqueIdentifier=CO1.BDOS.1784801</t>
  </si>
  <si>
    <t xml:space="preserve">https://community.secop.gov.co/Public/Tendering/OpportunityDetail/Index?noticeUID=CO1.NTC.1782359&amp;isFromPublicArea=True&amp;isModal=False
</t>
  </si>
  <si>
    <t>CPS-117C2-2021</t>
  </si>
  <si>
    <t>117C2</t>
  </si>
  <si>
    <t>CARLOS DANIEL MONCAYO SAMUDIO</t>
  </si>
  <si>
    <t>CPS-117-2021</t>
  </si>
  <si>
    <t>ANGIE NATALIA MORENO</t>
  </si>
  <si>
    <t>AyP:FECHA TER INICIAL 18/11/2021</t>
  </si>
  <si>
    <t>CPS-118C-2021</t>
  </si>
  <si>
    <t>CD-NC-126-2021</t>
  </si>
  <si>
    <t>118C</t>
  </si>
  <si>
    <t>SILVIA ALEJANDRA PADILLA QUINTERO</t>
  </si>
  <si>
    <t>Prestar los servicios profesionales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 también aquellas programadas en los planes de trabajo interinstitucionales asociados a estos procesos; además de la construcción de los lineamientos y orientaciones para el saneamiento predial y la actualización en las bases de datos del sistema de información predial.</t>
  </si>
  <si>
    <t>21-46-101023387</t>
  </si>
  <si>
    <t>2021420501000118E</t>
  </si>
  <si>
    <t>https://www.secop.gov.co/CO1BusinessLine/Tendering/BuyerWorkArea/Index?docUniqueIdentifier=CO1.BDOS.1784711</t>
  </si>
  <si>
    <t xml:space="preserve">https://community.secop.gov.co/Public/Tendering/OpportunityDetail/Index?noticeUID=CO1.NTC.1782589&amp;isFromPublicArea=True&amp;isModal=False
</t>
  </si>
  <si>
    <t>CPS-118-2021</t>
  </si>
  <si>
    <t>17/11/2021 - 15/12/2021</t>
  </si>
  <si>
    <t>FEC-TER INICIAL 21/11/2021</t>
  </si>
  <si>
    <t>CPS-119-2021</t>
  </si>
  <si>
    <t>CD-NC-130-2021</t>
  </si>
  <si>
    <t>YURY NATALI SOTELO CRUZ</t>
  </si>
  <si>
    <t>Prestar servicios profesionales para realizar el seguimiento a todas las etapas previstas para la implementación de los procesos aprobados en los Planes de Adquisición del Programa Áreas Protegidas y Diversidad Biológica cofinanciado por el Gobierno Alemán a través del KfW, en sus Fases I y II con enfoque al control de documentación, análisis de bases de datos y la estructuración y/o ajustes de procedimientos para la mejora continua.</t>
  </si>
  <si>
    <t>12-46-101046211</t>
  </si>
  <si>
    <t>2021420501000119E</t>
  </si>
  <si>
    <t>https://www.secop.gov.co/CO1BusinessLine/Tendering/BuyerWorkArea/Index?docUniqueIdentifier=CO1.BDOS.1784567</t>
  </si>
  <si>
    <t xml:space="preserve">https://community.secop.gov.co/Public/Tendering/OpportunityDetail/Index?noticeUID=CO1.NTC.1782707&amp;isFromPublicArea=True&amp;isModal=False
</t>
  </si>
  <si>
    <t>CPS-120C-2021</t>
  </si>
  <si>
    <t>CD-NC-128-2021</t>
  </si>
  <si>
    <t>120C</t>
  </si>
  <si>
    <t>CINDY LORENA VELASCO ULLOA</t>
  </si>
  <si>
    <t>Prestar los servicios profesionales al Grupo de Predios para los trámites y actividades de carácter jurídico en el marco de los procesos de determinación de la situación jurídica predial y de saneamiento desde el punto de vista de la propiedad de los predios que se prioricen para tal fin, así como las actividades que se deriven del desarrollo de la mencionada identificación predial; también aquellas programadas en los planes de trabajo interinstitucionales asociados a estos procesos; además de la construcción de los lineamientos y orientaciones para el saneamiento predial y la actualización en las bases de datos del sistema de información predial.</t>
  </si>
  <si>
    <t>14-46-101049821</t>
  </si>
  <si>
    <t>TERA X CESIÓN</t>
  </si>
  <si>
    <t>2021420501000120E</t>
  </si>
  <si>
    <t>https://www.secop.gov.co/CO1BusinessLine/Tendering/BuyerWorkArea/Index?docUniqueIdentifier=CO1.BDOS.1783884</t>
  </si>
  <si>
    <t xml:space="preserve">https://community.secop.gov.co/Public/Tendering/OpportunityDetail/Index?noticeUID=CO1.NTC.1782272&amp;isFromPublicArea=True&amp;isModal=False
</t>
  </si>
  <si>
    <t>CPS-120-2021</t>
  </si>
  <si>
    <t>YENNY KARINA VALENZUELA BELTRAN</t>
  </si>
  <si>
    <t>42-44-101130992</t>
  </si>
  <si>
    <t>CPS-121-2021</t>
  </si>
  <si>
    <t>CD-NC-119-2021</t>
  </si>
  <si>
    <t>ALBA LILIANA GUALDRON DIAZ</t>
  </si>
  <si>
    <t>Prestación de servicios profesionales para la interpretación y el análisis de las coberturas identificadas en las áreas protegidas, así como la validación en campo de las tecnologías de implementadas en Parques Nacionales Naturales.</t>
  </si>
  <si>
    <t>NB-100154122</t>
  </si>
  <si>
    <t>2021420501000121E</t>
  </si>
  <si>
    <t>https://www.secop.gov.co/CO1BusinessLine/Tendering/BuyerWorkArea/Index?docUniqueIdentifier=CO1.BDOS.1781696</t>
  </si>
  <si>
    <t xml:space="preserve">https://community.secop.gov.co/Public/Tendering/OpportunityDetail/Index?noticeUID=CO1.NTC.1781507&amp;isFromPublicArea=True&amp;isModal=False
</t>
  </si>
  <si>
    <t>CPS-122-2021</t>
  </si>
  <si>
    <t>CD-NC-132-2021</t>
  </si>
  <si>
    <t>SANDRA MILENA DIAZ GOMEZ</t>
  </si>
  <si>
    <t>Prestación de servicios profesionales, en los servicios cartográficos que requiera la Entidad, como insumo para todos los procesos o líneas temáticas requeridos por el Sistema Nacional de Áreas Protegidas.</t>
  </si>
  <si>
    <t>2021420501000122E</t>
  </si>
  <si>
    <t>https://www.secop.gov.co/CO1BusinessLine/Tendering/BuyerWorkArea/Index?docUniqueIdentifier=CO1.BDOS.1784919</t>
  </si>
  <si>
    <t xml:space="preserve">https://community.secop.gov.co/Public/Tendering/OpportunityDetail/Index?noticeUID=CO1.NTC.1783819&amp;isFromPublicArea=True&amp;isModal=False
</t>
  </si>
  <si>
    <t>CPS-123-2021</t>
  </si>
  <si>
    <t>CD-NC-135-2021</t>
  </si>
  <si>
    <t>DIEGO ALEXANDER ARIAS VARGAS</t>
  </si>
  <si>
    <t>Prestación de servicios profesionales, en la delimitación geográfica, generación de lineamientos técnicos, verificación en campo para el Sistema Nacional de Parques Nacionales</t>
  </si>
  <si>
    <t>NB-100154255</t>
  </si>
  <si>
    <t>2021420501000123E</t>
  </si>
  <si>
    <t>https://www.secop.gov.co/CO1BusinessLine/Tendering/BuyerWorkArea/Index?docUniqueIdentifier=CO1.BDOS.1791811</t>
  </si>
  <si>
    <t xml:space="preserve">https://community.secop.gov.co/Public/Tendering/OpportunityDetail/Index?noticeUID=CO1.NTC.1788260&amp;isFromPublicArea=True&amp;isModal=False
</t>
  </si>
  <si>
    <t>CPS-124-2021</t>
  </si>
  <si>
    <t>CD-NC-111-2021</t>
  </si>
  <si>
    <t>SANDRA MILENA GOMEZ</t>
  </si>
  <si>
    <t>Prestación de servicios profesionales, para apoyar el cumplimiento a la documentación y reportes del GSIR ante el Sistema de Gestión Integrado de PNNC.</t>
  </si>
  <si>
    <t>2021420501000124E</t>
  </si>
  <si>
    <t>https://www.secop.gov.co/CO1BusinessLine/Tendering/BuyerWorkArea/Index?docUniqueIdentifier=CO1.BDOS.1776354</t>
  </si>
  <si>
    <t xml:space="preserve">https://community.secop.gov.co/Public/Tendering/OpportunityDetail/Index?noticeUID=CO1.NTC.1788359&amp;isFromPublicArea=True&amp;isModal=False
</t>
  </si>
  <si>
    <t>CPS-125-2021</t>
  </si>
  <si>
    <t>CD-NC-134-2021</t>
  </si>
  <si>
    <t>STEFANIA PINEDA CASTRO</t>
  </si>
  <si>
    <t>Prestación de servicios profesionales para gestionar el trámite de Registro de Reservas Naturales de la Sociedad Civil, generando los insumos técnicos necesarios dentro del procedimiento establecido para tal fin por la Subdirección de Gestión y Manejo de Áreas Protegidas, en el marco del proceso de Coordinación del SINAP.</t>
  </si>
  <si>
    <t>2021420501000125E</t>
  </si>
  <si>
    <t>https://www.secop.gov.co/CO1BusinessLine/Tendering/BuyerWorkArea/Index?docUniqueIdentifier=CO1.BDOS.1787514</t>
  </si>
  <si>
    <t>https://community.secop.gov.co/Public/Tendering/OpportunityDetail/Index?noticeUID=CO1.NTC.1789447&amp;isFromPublicArea=True&amp;isModal=False</t>
  </si>
  <si>
    <t>CPS-126-2021</t>
  </si>
  <si>
    <t>CD-NC-141-2021</t>
  </si>
  <si>
    <t>OSCAR ALEJANDRO BARRERA GRANADOS</t>
  </si>
  <si>
    <t>Prestación de servicios profesionales para actualizar, implementar y documentar el Sistema de Gestión de Seguridad y Salud en el Trabajo (SG-SST) para la vigencia 2021 de Parques Nacionales Naturales de Colombia, conforme la normatividad vigente, en articulación con las Direcciones Territoriales y sus áreas adscritas.</t>
  </si>
  <si>
    <t>21-44-101344727</t>
  </si>
  <si>
    <t>2021420501000126E</t>
  </si>
  <si>
    <t>https://www.secop.gov.co/CO1BusinessLine/Tendering/BuyerWorkArea/Index?docUniqueIdentifier=CO1.BDOS.1794193</t>
  </si>
  <si>
    <t>https://community.secop.gov.co/Public/Tendering/OpportunityDetail/Index?noticeUID=CO1.NTC.1790657&amp;isFromPublicArea=True&amp;isModal=False</t>
  </si>
  <si>
    <t>CPS-127-2021</t>
  </si>
  <si>
    <t>CD-NC-146-2021</t>
  </si>
  <si>
    <t>BETSY VIVIANA RODRIGUEZ CABEZA.</t>
  </si>
  <si>
    <t>Prestar servicios profesionales en la implementación de los lineamientos de investigación y monitoreo así como la orientación técnica en la aplicación de la metodología de integridad en las áreas administradas por PNN</t>
  </si>
  <si>
    <t>18-46-101009154</t>
  </si>
  <si>
    <t>2021420501000127E</t>
  </si>
  <si>
    <t>https://www.secop.gov.co/CO1BusinessLine/Tendering/BuyerWorkArea/Index?docUniqueIdentifier=CO1.BDOS.1795729</t>
  </si>
  <si>
    <t>https://community.secop.gov.co/Public/Tendering/OpportunityDetail/Index?noticeUID=CO1.NTC.1791762&amp;isFromPublicArea=True&amp;isModal=False</t>
  </si>
  <si>
    <t>CPS-128-2021</t>
  </si>
  <si>
    <t>CD-NC-140-2021</t>
  </si>
  <si>
    <t>YIRA NATALY DIAZ MENDOZA</t>
  </si>
  <si>
    <t>Prestar servicios profesionales para posicionar a Parques Nacionales Naturales de Colombia a través de la implementación del Mecanismo de Acción Procesos Educativos y el trabajo con jóvenes en el marco de la Estrategia de Comunicación y Educación para la Conservación, en articulación con las Direcciones Territoriales y áreas protegidas, de manera que se vinculen los niveles nacionales, regionales y locales.</t>
  </si>
  <si>
    <t>15-46-101020512</t>
  </si>
  <si>
    <t>2021420501000128E</t>
  </si>
  <si>
    <t>https://www.secop.gov.co/CO1BusinessLine/Tendering/BuyerWorkArea/Index?docUniqueIdentifier=CO1.BDOS.1792234</t>
  </si>
  <si>
    <t>https://community.secop.gov.co/Public/Tendering/OpportunityDetail/Index?noticeUID=CO1.NTC.1789867&amp;isFromPublicArea=True&amp;isModal=False</t>
  </si>
  <si>
    <t>CPS-129-2021</t>
  </si>
  <si>
    <t>CD-NC-144-2021</t>
  </si>
  <si>
    <t>VIVIANA URREA MINOTA</t>
  </si>
  <si>
    <t>Prestar servicios profesionales para la gestión integral del recurso hídrico en áreas protegidas administradas por Parques Nacionales Naturales.</t>
  </si>
  <si>
    <t>18-46-101009155</t>
  </si>
  <si>
    <t>SANDRA MILENA RODRIGUEZ PEÑA</t>
  </si>
  <si>
    <t>2021420501000129E</t>
  </si>
  <si>
    <t>https://www.secop.gov.co/CO1BusinessLine/Tendering/BuyerWorkArea/Index?docUniqueIdentifier=CO1.BDOS.1794658</t>
  </si>
  <si>
    <t>https://community.secop.gov.co/Public/Tendering/OpportunityDetail/Index?noticeUID=CO1.NTC.1792304&amp;isFromPublicArea=True&amp;isModal=False</t>
  </si>
  <si>
    <t>CPS-130-2021</t>
  </si>
  <si>
    <t>CD-NC-122-2021</t>
  </si>
  <si>
    <t>FRANCISCO ANDRES CEDIEL PEDRAZA</t>
  </si>
  <si>
    <t xml:space="preserve">Prestación de Servicios Técnicos de apoyo en el Grupo de Comunicaciones y Educación Ambiental para la realización de las actividades necesarias en la implementación del mecanismo de comunicación externa de la Estrategia de comunicación y educación para la conservación mediante el manejo y operación de la emisora virtual de Parques Nacionales Naturales de Colombia In situ Radio. </t>
  </si>
  <si>
    <t>2021420501000130E</t>
  </si>
  <si>
    <t>https://www.secop.gov.co/CO1BusinessLine/Tendering/BuyerWorkArea/Index?docUniqueIdentifier=CO1.BDOS.1783732</t>
  </si>
  <si>
    <t>https://community.secop.gov.co/Public/Tendering/OpportunityDetail/Index?noticeUID=CO1.NTC.1781527&amp;isFromPublicArea=True&amp;isModal=False</t>
  </si>
  <si>
    <t>CPS-131-2021</t>
  </si>
  <si>
    <t>CD-NC-137-2021</t>
  </si>
  <si>
    <t>PAOLA ANDREA CUCUNUBA MORENO</t>
  </si>
  <si>
    <t>Prestación de servicios profesionales para evaluar y realizar seguimiento a trámites ambientales y proyectos en las áreas del Sistema de Parques Nacionales Naturales, de competencia de la Subdirección de Gestión y Manejo de Áreas Protegidas, con énfasis en aquellos relacionados con el recurso hídrico, en el marco del proceso de Autoridad Ambiental.</t>
  </si>
  <si>
    <t>2021420501000131E</t>
  </si>
  <si>
    <t>https://www.secop.gov.co/CO1BusinessLine/Tendering/BuyerWorkArea/Index?docUniqueIdentifier=CO1.BDOS.1791877</t>
  </si>
  <si>
    <t>https://community.secop.gov.co/Public/Tendering/OpportunityDetail/Index?noticeUID=CO1.NTC.1790672&amp;isFromPublicArea=True&amp;isModal=False</t>
  </si>
  <si>
    <t>CPS-132-2021</t>
  </si>
  <si>
    <t>CD-NC-139-2021</t>
  </si>
  <si>
    <t>JOSE LUIS QUIROGA PACHECO</t>
  </si>
  <si>
    <t>Prestación de servicios profesionales en la Subdirección de Gestión y Manejo de Áreas Protegidas, a fin de continuar con la aplicación de criterios socio - jurídicos y culturales que contribuyan al desarrollo e implementación de acuerdos con grupos de comunidades étnicas y campesinas principalmente, bajo un enfoque de derechos y principios de legitimidad y transparencia, desarrollados en el marco del diálogo social requerido en cada uno de los procesos de nuevas áreas y ampliaciones liderados por Parques Nacionales Naturales de Colombia</t>
  </si>
  <si>
    <t>18-46-101009160</t>
  </si>
  <si>
    <t>2021420501000132E</t>
  </si>
  <si>
    <t>https://www.secop.gov.co/CO1BusinessLine/Tendering/BuyerWorkArea/Index?docUniqueIdentifier=CO1.BDOS.1791594</t>
  </si>
  <si>
    <t>https://community.secop.gov.co/Public/Tendering/OpportunityDetail/Index?noticeUID=CO1.NTC.1790230&amp;isFromPublicArea=True&amp;isModal=False</t>
  </si>
  <si>
    <t>CPS-133-2021</t>
  </si>
  <si>
    <t>CD-NC-133-2021</t>
  </si>
  <si>
    <t>SUGEY PINZON ALONSO</t>
  </si>
  <si>
    <t>Prestación de servicios profesionales para el diseño, revisión y seguimiento técnico de programas y proyectos relacionados con la Sostenibilidad Financiera y los Negocios Ambientales de la Subdirección, para fortalecer el cumplimiento misional y los objetivos institucionales de la entidad</t>
  </si>
  <si>
    <t>2903891-9</t>
  </si>
  <si>
    <t>TERA: FECHA TER INICIAL 30/12/2021</t>
  </si>
  <si>
    <t>2021420501000133E</t>
  </si>
  <si>
    <t>https://www.secop.gov.co/CO1BusinessLine/Tendering/BuyerWorkArea/Index?docUniqueIdentifier=CO1.BDOS.1786480</t>
  </si>
  <si>
    <t>https://community.secop.gov.co/Public/Tendering/OpportunityDetail/Index?noticeUID=CO1.NTC.1785095&amp;isFromPublicArea=True&amp;isModal=False</t>
  </si>
  <si>
    <t>CPS-134-2021</t>
  </si>
  <si>
    <t>CD-NC-138-2021</t>
  </si>
  <si>
    <t>JORGE ANDRES DUARTE TORRES</t>
  </si>
  <si>
    <t>Prestación de servicios profesionales, para el soporte y procesamiento de la información de la línea temática de Prevención Vigilancia, Control del SPNN</t>
  </si>
  <si>
    <t>NB-100154526</t>
  </si>
  <si>
    <t>2021420501000134E</t>
  </si>
  <si>
    <t>https://www.secop.gov.co/CO1BusinessLine/Tendering/BuyerWorkArea/Index?docUniqueIdentifier=CO1.BDOS.1792219</t>
  </si>
  <si>
    <t xml:space="preserve">https://community.secop.gov.co/Public/Tendering/OpportunityDetail/Index?noticeUID=CO1.NTC.1789709&amp;isFromPublicArea=True&amp;isModal=False
</t>
  </si>
  <si>
    <t>CPS-135-2021</t>
  </si>
  <si>
    <t>CD-NC-142-2021</t>
  </si>
  <si>
    <t>HENRY OMAR AUGUSTO CASTELLANOS QUIROZ</t>
  </si>
  <si>
    <t xml:space="preserve">Prestación de servicios profesionales en el tratamiento e interpretación de sensores remotos para el monitoreo de coberturas de la tierra al interior de las áreas protegidas </t>
  </si>
  <si>
    <t>37-46-101002568</t>
  </si>
  <si>
    <t>1. SI</t>
  </si>
  <si>
    <t>Modificar el numeral 5 del ANEXO 5 CONDICIONES ADICIONALES DEL CONTRATO</t>
  </si>
  <si>
    <t>2021420501000135E</t>
  </si>
  <si>
    <t>https://www.secop.gov.co/CO1BusinessLine/Tendering/BuyerWorkArea/Index?docUniqueIdentifier=CO1.BDOS.1794458</t>
  </si>
  <si>
    <t>https://community.secop.gov.co/Public/Tendering/OpportunityDetail/Index?noticeUID=CO1.NTC.1790648&amp;isFromPublicArea=True&amp;isModal=False</t>
  </si>
  <si>
    <t>Anexo 01 - Anexo 02 por mod</t>
  </si>
  <si>
    <t>CPS-136-2021</t>
  </si>
  <si>
    <t>CD-NC-127-2021</t>
  </si>
  <si>
    <t>MARTIN DE JESUS CICUAMIA SUAREZ</t>
  </si>
  <si>
    <t>Prestar los Servicios Profesionales en el Grupo de Comunicación y Educación Ambiental para el desarrollo conceptual, planeación, grabación en campo, realización, edición y archivo de los productos audiovisuales requeridos para la implementación de la estrategia de comunicación de Parques Nacionales Naturales de Colombia.</t>
  </si>
  <si>
    <t>33-46-101030826</t>
  </si>
  <si>
    <t>2021420501000136E</t>
  </si>
  <si>
    <t>https://www.secop.gov.co/CO1BusinessLine/Tendering/BuyerWorkArea/Index?docUniqueIdentifier=CO1.BDOS.1784913</t>
  </si>
  <si>
    <t xml:space="preserve">https://community.secop.gov.co/Public/Tendering/OpportunityDetail/Index?noticeUID=CO1.NTC.1782293&amp;isFromPublicArea=True&amp;isModal=False
</t>
  </si>
  <si>
    <t>CPS-137-2021</t>
  </si>
  <si>
    <t>CD-NC-148-2021</t>
  </si>
  <si>
    <t>VIVIANA MORENO QUINTERO</t>
  </si>
  <si>
    <t>Prestar servicios profesionales para acompañar el ajuste y seguimiento a la implementación de los instrumentos de planificación.</t>
  </si>
  <si>
    <t>18-46-101009170</t>
  </si>
  <si>
    <t>2021420501000137E</t>
  </si>
  <si>
    <t>https://www.secop.gov.co/CO1BusinessLine/Tendering/BuyerWorkArea/Index?docUniqueIdentifier=CO1.BDOS.1797917</t>
  </si>
  <si>
    <t xml:space="preserve">https://community.secop.gov.co/Public/Tendering/OpportunityDetail/Index?noticeUID=CO1.NTC.1794963&amp;isFromPublicArea=True&amp;isModal=False
</t>
  </si>
  <si>
    <t>CPS-138-2021</t>
  </si>
  <si>
    <t>CD-NC-143-2021</t>
  </si>
  <si>
    <t>LUISA FERNANDA MALDONADO MORALES</t>
  </si>
  <si>
    <t xml:space="preserve">Prestar servicios profesionales para la implementación de acciones relacionadas con la temática de recurso hidrobiológico y pesquero en las áreas administradas por PNN. </t>
  </si>
  <si>
    <t>18-46-101009173</t>
  </si>
  <si>
    <t>2021420501000138E</t>
  </si>
  <si>
    <t>https://www.secop.gov.co/CO1BusinessLine/Tendering/BuyerWorkArea/Index?docUniqueIdentifier=CO1.BDOS.1794936</t>
  </si>
  <si>
    <t xml:space="preserve">https://community.secop.gov.co/Public/Tendering/OpportunityDetail/Index?noticeUID=CO1.NTC.1791470&amp;isFromPublicArea=True&amp;isModal=False
</t>
  </si>
  <si>
    <t>CPS-139-2021</t>
  </si>
  <si>
    <t>CD-NC-149-2021</t>
  </si>
  <si>
    <t>RODRIGO ALEJANDRO DURAN BAHAMON</t>
  </si>
  <si>
    <t xml:space="preserve">Prestación de servicios profesionales en la Subdirección de Gestión y Manejo de Áreas Protegidas, a fin de mantener el desarrollo de estrategias de información, educación y comunicación, como soporte para la construcción colectiva de territorio con los diferentes actores vinculados a cada uno de los procesos de nuevas áreas y ampliaciones liderados por Parques Nacionales Naturales de Colombia. </t>
  </si>
  <si>
    <t>21-44-101344852</t>
  </si>
  <si>
    <t>2021420501000139E</t>
  </si>
  <si>
    <t>https://www.secop.gov.co/CO1BusinessLine/Tendering/BuyerWorkArea/Index?docUniqueIdentifier=CO1.BDOS.1799573</t>
  </si>
  <si>
    <t xml:space="preserve">https://community.secop.gov.co/Public/Tendering/OpportunityDetail/Index?noticeUID=CO1.NTC.1796330&amp;isFromPublicArea=True&amp;isModal=False
</t>
  </si>
  <si>
    <t>CPS-140-2021</t>
  </si>
  <si>
    <t>CD-NC-145-2021</t>
  </si>
  <si>
    <t>DANIEL HERNANDO GOMEZ FORERO</t>
  </si>
  <si>
    <t>Prestar servicios profesionales en la implementación del Programa Áreas Protegidas y Diversidad Biológica cofinanciado por el gobierno alemán a través del KfW, en los componentes administrativos y financieros de las Fases I y II.</t>
  </si>
  <si>
    <t>18-46-101009174</t>
  </si>
  <si>
    <t>AYP: TER INI 23/10/2021</t>
  </si>
  <si>
    <t>2021420501000140E</t>
  </si>
  <si>
    <t>https://www.secop.gov.co/CO1BusinessLine/Tendering/BuyerWorkArea/Index?docUniqueIdentifier=CO1.BDOS.1795432</t>
  </si>
  <si>
    <t>https://community.secop.gov.co/Public/Tendering/OpportunityDetail/Index?noticeUID=CO1.NTC.1791495&amp;isFromPublicArea=True&amp;isModal=False</t>
  </si>
  <si>
    <t>CPS-141-2021</t>
  </si>
  <si>
    <t>CD-NC-147-2021</t>
  </si>
  <si>
    <t>JUAN CARLOS CUERVO LEON</t>
  </si>
  <si>
    <t>Prestación de Servicios profesionales de apoyo en el Grupo de Comunicaciones y Educación Ambiental para la realización de las actividades necesarias en la implementación de la Estrategia de comunicación y educación para la conservación de Parques Nacionales Naturales de Colombia para actualizar e implementar el plan de señalización de Parques Nacionales Naturales de Colombia, realizar el diseño de material impreso (litográfico y de gran formato) y hacer el concepto, diseño y seguimiento a la producción de objetos y herramientas lúdicas y el montaje de eventos para educación e interpretación ambiental.</t>
  </si>
  <si>
    <t>15-46-101020560</t>
  </si>
  <si>
    <t>2021420501000141E</t>
  </si>
  <si>
    <t>https://www.secop.gov.co/CO1BusinessLine/Tendering/BuyerWorkArea/Index?docUniqueIdentifier=CO1.BDOS.1797839</t>
  </si>
  <si>
    <t xml:space="preserve">https://community.secop.gov.co/Public/Tendering/OpportunityDetail/Index?noticeUID=CO1.NTC.1794949&amp;isFromPublicArea=True&amp;isModal=False
</t>
  </si>
  <si>
    <t>CPS-142-2021</t>
  </si>
  <si>
    <t>CD-NC-150-2021</t>
  </si>
  <si>
    <t>LILIANA QUIROGA VILLADA</t>
  </si>
  <si>
    <t>Prestar servicios profesionales para orientar técnicamente en planificación ecoturística a las áreas protegidas administradas por Parques Nacionales.</t>
  </si>
  <si>
    <t>600-47-994000060520</t>
  </si>
  <si>
    <t>2021420501000142E</t>
  </si>
  <si>
    <t>https://www.secop.gov.co/CO1BusinessLine/Tendering/BuyerWorkArea/Index?docUniqueIdentifier=CO1.BDOS.1799786</t>
  </si>
  <si>
    <t xml:space="preserve">https://community.secop.gov.co/Public/Tendering/OpportunityDetail/Index?noticeUID=CO1.NTC.1796319&amp;isFromPublicArea=True&amp;isModal=False
</t>
  </si>
  <si>
    <t>Anexo 01</t>
  </si>
  <si>
    <t>CPS-143-2021</t>
  </si>
  <si>
    <t>CD-NC-156-2021</t>
  </si>
  <si>
    <t>NATALIA CABEZAS ALVIS</t>
  </si>
  <si>
    <t>Prestación de servicios profesionales en el campo de las ciencias naturales, para apoyar técnicamente los trámites de Registro de Reservas Naturales de la Sociedad Civil, en el marco del proceso de Coordinación del SINAP.</t>
  </si>
  <si>
    <t>2021420501000143E</t>
  </si>
  <si>
    <t>https://www.secop.gov.co/CO1BusinessLine/Tendering/BuyerWorkArea/Index?docUniqueIdentifier=CO1.BDOS.1804305</t>
  </si>
  <si>
    <t xml:space="preserve">https://community.secop.gov.co/Public/Tendering/OpportunityDetail/Index?noticeUID=CO1.NTC.1801462&amp;isFromPublicArea=True&amp;isModal=False
</t>
  </si>
  <si>
    <t>CPS-144-2021</t>
  </si>
  <si>
    <t>CD-NC-152-2021</t>
  </si>
  <si>
    <t>NATHALI CEDEÑO GRACIA</t>
  </si>
  <si>
    <t>Prestación de servicios profesionales para el diseño y desarrollo de productos gráficos de ilustración, diagramación y finalización de archivos de la herramienta “CNC” que contribuya en el fortalecimiento de la estrategia de comunicaciones y visibilidad de los procesos beneficiados por el apoyo Presupuestario para el Desarrollo Local Sostenible de Parques Nacionales financiado por la Unión Europea en la vigencia 2021.</t>
  </si>
  <si>
    <t>37-46-101002590</t>
  </si>
  <si>
    <t>2021420501000144E</t>
  </si>
  <si>
    <t>https://www.secop.gov.co/CO1BusinessLine/Tendering/BuyerWorkArea/Index?docUniqueIdentifier=CO1.BDOS.1801378</t>
  </si>
  <si>
    <t xml:space="preserve">https://community.secop.gov.co/Public/Tendering/OpportunityDetail/Index?noticeUID=CO1.NTC.1797904&amp;isFromPublicArea=True&amp;isModal=False
</t>
  </si>
  <si>
    <t>CPS-145-2021</t>
  </si>
  <si>
    <t>CD-NC-155-2021</t>
  </si>
  <si>
    <t>CLAUDIA PATRICIA GALINDO RODRIGUEZ</t>
  </si>
  <si>
    <t>Prestación de servicios profesionales en la Subdirección de Gestión y Manejo de Áreas Protegidas, a fin de continuar con la aplicación de criterios biofísicos, socioeconómicos y culturales que contribuyan al desarrollo e implementación de agendas de trabajo con diferentes actores, con especial énfasis en étnicos y campesinos, vinculando de manera efectiva la información técnica que respalde las decisiones requeridas en cada uno de los procesos de nuevas áreas y ampliación liderados por Parques Nacionales Naturales de Colombia.</t>
  </si>
  <si>
    <t>11-46-101019389</t>
  </si>
  <si>
    <t>2021420501000145E</t>
  </si>
  <si>
    <t>https://www.secop.gov.co/CO1BusinessLine/Tendering/BuyerWorkArea/Index?docUniqueIdentifier=CO1.BDOS.1803140</t>
  </si>
  <si>
    <t xml:space="preserve">https://community.secop.gov.co/Public/Tendering/OpportunityDetail/Index?noticeUID=CO1.NTC.1801664&amp;isFromPublicArea=True&amp;isModal=False
</t>
  </si>
  <si>
    <t>CPS-146-2021</t>
  </si>
  <si>
    <t>CD-NC-151-2021</t>
  </si>
  <si>
    <t>JUAN DAVID SANCHEZ ALVAREZ</t>
  </si>
  <si>
    <t>Prestación de servicios profesionales en la Subdirección de Gestión y Manejo de Áreas Protegidas, Grupo de Gestión e Integración del SINAP, con el fin de coadyuvar en la recopilación, aplicación y análisis de información de criterios biofísicos que aporten a la sustentación técnica de los procesos de ampliación y declaración de nuevas áreas protegidas liderados por Parques Nacionales Naturales de Colombia.</t>
  </si>
  <si>
    <t>2021420501000146E</t>
  </si>
  <si>
    <t>https://www.secop.gov.co/CO1BusinessLine/Tendering/BuyerWorkArea/Index?docUniqueIdentifier=CO1.BDOS.1800926</t>
  </si>
  <si>
    <t xml:space="preserve">https://community.secop.gov.co/Public/Tendering/OpportunityDetail/Index?noticeUID=CO1.NTC.1797534&amp;isFromPublicArea=True&amp;isModal=False
</t>
  </si>
  <si>
    <t>CPS-147-2021</t>
  </si>
  <si>
    <t>CD-NC-153-2021</t>
  </si>
  <si>
    <t>SERGIO HERNANDO OROZCO CHAPARRO</t>
  </si>
  <si>
    <t>Prestación de servicios profesionales para la divulgación de acciones y resultados del Programa Desarrollo Local Sostenible fase 2 - financiado por la Unión Europea, en el marco de la Estrategia de Comunicación y Educación para la Conservación de Parques Nacionales Naturales de Colombia, en la vigencia 2021</t>
  </si>
  <si>
    <t>12-46-101046778</t>
  </si>
  <si>
    <t>2021420501000147E</t>
  </si>
  <si>
    <t>https://www.secop.gov.co/CO1BusinessLine/Tendering/BuyerWorkArea/Index?docUniqueIdentifier=CO1.BDOS.1801295</t>
  </si>
  <si>
    <t xml:space="preserve">https://community.secop.gov.co/Public/Tendering/OpportunityDetail/Index?noticeUID=CO1.NTC.1797537&amp;isFromPublicArea=True&amp;isModal=False
</t>
  </si>
  <si>
    <t>CPS-148-2021</t>
  </si>
  <si>
    <t>CD-NC-160-2021</t>
  </si>
  <si>
    <t>WILLIAM GIOVANNY URRUTIA RAMIREZ</t>
  </si>
  <si>
    <t>Prestar los servicios profesionales en el ámbito de la jurisdicción coactiva de la entidad en la revisión y sustanciación de los procesos de cobro persuasivo y coactivo de las obligaciones que consten en un acto administrativo que preste mérito ejecutivo a favor de la Entidad conforme a las disposiciones legales y reglamentarias, así como, apoyo en la representación judicial y extrajudicial de los procesos y asuntos en los cuales pueda llegar a ser parte la entidad.</t>
  </si>
  <si>
    <t>37-46-101002596</t>
  </si>
  <si>
    <t>26/10/2021 - 15/12/2021</t>
  </si>
  <si>
    <t>AYP FECHA TER INICIAL:30/10/2021</t>
  </si>
  <si>
    <t>2021420501000148E</t>
  </si>
  <si>
    <t>https://www.secop.gov.co/CO1BusinessLine/Tendering/BuyerWorkArea/Index?docUniqueIdentifier=CO1.BDOS.1808754</t>
  </si>
  <si>
    <t xml:space="preserve">https://community.secop.gov.co/Public/Tendering/OpportunityDetail/Index?noticeUID=CO1.NTC.1805603&amp;isFromPublicArea=True&amp;isModal=False
</t>
  </si>
  <si>
    <t>CPS-149-2021</t>
  </si>
  <si>
    <t>CD-NC-159-2021</t>
  </si>
  <si>
    <t>AMELIA CAROLINA CHALAPUD NOGUERA</t>
  </si>
  <si>
    <t>Prestar los servicios profesionales en la Oficina Asesora Jurídica de Parques Nacionales Naturales, para el desarrollo de diversos asuntos misionales, en especial, las acciones que se deban realizar en el marco de los procesos de relacionamiento con grupos étnicos adelantados por la Entidad, fallos judiciales o decisiones administrativas que involucren grupos étnicos en territorios traslapados con áreas del SPNN y el apoyo jurídico a los procesos misionales que se enmarcan dentro de la administración y el manejo de la Entidad.</t>
  </si>
  <si>
    <t>18-46-101009229</t>
  </si>
  <si>
    <t>AYP FECHA TER INICIAL:02/11/2021</t>
  </si>
  <si>
    <t>2021420501000149E</t>
  </si>
  <si>
    <t>https://www.secop.gov.co/CO1BusinessLine/Tendering/BuyerWorkArea/Index?docUniqueIdentifier=CO1.BDOS.1808407</t>
  </si>
  <si>
    <t>https://community.secop.gov.co/Public/Tendering/OpportunityDetail/Index?noticeUID=CO1.NTC.1805086&amp;isFromPublicArea=True&amp;isModal=False</t>
  </si>
  <si>
    <t>CPS-150-2021</t>
  </si>
  <si>
    <t>CD-NC-164-2021</t>
  </si>
  <si>
    <t>MARIA ANGEL GONZALEZ ROIS</t>
  </si>
  <si>
    <t>Prestar los servicios profesionales en la Oficina Asesora Jurídica, para el desarrollo de diversos asuntos misionales de la entidad, apoyando la revisión y validación financiera de los planes de manejo de las áreas protegidas, convenios, contratos, así como en asuntos relacionados con el Sistema Integrado de Gestión y Planeación, Plan Anual de Auditoria y planes de mejoramiento.</t>
  </si>
  <si>
    <t>96-46-101006593</t>
  </si>
  <si>
    <t>AYP FECHA TER INICIAL:01/11/2021</t>
  </si>
  <si>
    <t>2021420501000150E</t>
  </si>
  <si>
    <t>https://www.secop.gov.co/CO1BusinessLine/Tendering/BuyerWorkArea/Index?docUniqueIdentifier=CO1.BDOS.1809683</t>
  </si>
  <si>
    <t>https://community.secop.gov.co/Public/Tendering/OpportunityDetail/Index?noticeUID=CO1.NTC.1808228&amp;isFromPublicArea=True&amp;isModal=False</t>
  </si>
  <si>
    <t>CPS-151-2021</t>
  </si>
  <si>
    <t>CD-NC-154-2021</t>
  </si>
  <si>
    <t>IVAN JAVIER MONROY JINETE</t>
  </si>
  <si>
    <t>Prestación de servicios profesionales para el mantenimiento y soporte de las aplicaciones Web, destinadas para el servicio del ciudadano, en el marco de la política vigente de gobierno digital.</t>
  </si>
  <si>
    <t>37-44-101036464</t>
  </si>
  <si>
    <t>2021420501000151E</t>
  </si>
  <si>
    <t>https://www.secop.gov.co/CO1BusinessLine/Tendering/BuyerWorkArea/Index?docUniqueIdentifier=CO1.BDOS.1802228</t>
  </si>
  <si>
    <t>https://community.secop.gov.co/Public/Tendering/OpportunityDetail/Index?noticeUID=CO1.NTC.1797986&amp;isFromPublicArea=True&amp;isModal=False</t>
  </si>
  <si>
    <t>2. REV - 30 NOV</t>
  </si>
  <si>
    <t>CPS-152-2021</t>
  </si>
  <si>
    <t>CD-NC-161-2021</t>
  </si>
  <si>
    <t>NATALIA JIMENEZ GALINDO</t>
  </si>
  <si>
    <t>Prestar los servicios profesionales de abogado especializado, que apoye a la gestión de la Oficina Asesora Jurídica, en temas relacionados con la proyección de actos administrativos de competencia de la Dirección General, el seguimiento a los requerimientos judiciales en materia de Restitución de Tierras y Jurisdicción Especial para la Paz, y apoyo a elaboración de diagnóstico de necesidades normativas.</t>
  </si>
  <si>
    <t>37-46-101002611</t>
  </si>
  <si>
    <t>2021420501000152E</t>
  </si>
  <si>
    <t>https://www.secop.gov.co/CO1BusinessLine/Tendering/BuyerWorkArea/Index?docUniqueIdentifier=CO1.BDOS.1808733</t>
  </si>
  <si>
    <t>https://community.secop.gov.co/Public/Tendering/OpportunityDetail/Index?noticeUID=CO1.NTC.1805096&amp;isFromPublicArea=True&amp;isModal=False</t>
  </si>
  <si>
    <t>CPS-153-2021</t>
  </si>
  <si>
    <t>CD-NC-165-2021</t>
  </si>
  <si>
    <t>MARIA CAROLINA DUARTE TRIVIÑO</t>
  </si>
  <si>
    <t>Prestar los servicios profesionales en la Oficina Asesora Jurídica de Parques Nacionales Naturales en los procesos y estrategias que se encuentre ejecutando y/o diseñe e implemente la entidad para el tratamiento y manejo de los conflictos socioambientales asociados al Uso Ocupación y Tenencia dentro de las áreas del SPNNC, así como la gestión para la elaboración del diagnóstico de necesidades normativas y su implementación.</t>
  </si>
  <si>
    <t>18-46-101009242</t>
  </si>
  <si>
    <t>2021420501000153E</t>
  </si>
  <si>
    <t>https://www.secop.gov.co/CO1BusinessLine/Tendering/BuyerWorkArea/Index?docUniqueIdentifier=CO1.BDOS.1813231</t>
  </si>
  <si>
    <t xml:space="preserve">https://community.secop.gov.co/Public/Tendering/OpportunityDetail/Index?noticeUID=CO1.NTC.1809129&amp;isFromPublicArea=True&amp;isModal=False
</t>
  </si>
  <si>
    <t>CPS-154-2021</t>
  </si>
  <si>
    <t>CD-NC-162-2021</t>
  </si>
  <si>
    <t>PAOLA CATALINA ISOZA VELASQUEZ</t>
  </si>
  <si>
    <t>Prestar los servicios profesionales en la Oficina Asesora Jurídica de Parques Nacionales Naturales para apoyar la consolidación y adopción de los diferentes instrumentos normativos relacionados con la administración y el manejo de las áreas protegidas del Sistema de Parques Nacionales Naturales de Colombia, brindar soporte jurídico en la formulación de lineamientos institucionales asociados al ecoturismo en el SPNN, así como la gestión para la elaboración del diagnóstico de necesidades normativas y su implementación.</t>
  </si>
  <si>
    <t>37-46-101002610</t>
  </si>
  <si>
    <t>2021420501000154E</t>
  </si>
  <si>
    <t>https://www.secop.gov.co/CO1BusinessLine/Tendering/BuyerWorkArea/Index?docUniqueIdentifier=CO1.BDOS.1809778</t>
  </si>
  <si>
    <t xml:space="preserve">https://community.secop.gov.co/Public/Tendering/OpportunityDetail/Index?noticeUID=CO1.NTC.1806953&amp;isFromPublicArea=True&amp;isModal=False
</t>
  </si>
  <si>
    <t>CPS-155-2021</t>
  </si>
  <si>
    <t>CD-NC-163-2021</t>
  </si>
  <si>
    <t>JUVENAL NIÑO LANDINEZ</t>
  </si>
  <si>
    <t>Prestar los servicios profesionales en la Oficina Asesora Jurídica de Parques Nacionales Naturales para el desarrollo de diversos asuntos misionales de la entidad, en especial el apoyo jurídico para el seguimiento de la agenda normativa de la Entidad, el apoyo en la proyección de conceptos, y respuestas a derechos de petición</t>
  </si>
  <si>
    <t>15-46-101020661</t>
  </si>
  <si>
    <t>2021420501000155E</t>
  </si>
  <si>
    <t>https://www.secop.gov.co/CO1BusinessLine/Tendering/BuyerWorkArea/Index?docUniqueIdentifier=CO1.BDOS.1809931</t>
  </si>
  <si>
    <t xml:space="preserve">https://community.secop.gov.co/Public/Tendering/OpportunityDetail/Index?noticeUID=CO1.NTC.1805625&amp;isFromPublicArea=True&amp;isModal=False
</t>
  </si>
  <si>
    <t>CPS-156-2021</t>
  </si>
  <si>
    <t>CD-NC-157-2021</t>
  </si>
  <si>
    <t>HANYI PAOLA NIÑO ROJAS</t>
  </si>
  <si>
    <t>Prestar servicios asistenciales y de apoyo a la gestión en actividades inherentes a la elaboración y seguimiento de actas de comité interno del grupo de procesos corporativos, así como la elaboración de comunicaciones oficiales a los diferentes proveedores o contratistas en atención a requerimientos y/o reclamaciones a las que haya lugar, además del apoyo en la organización de archivos de gestión del Grupo.</t>
  </si>
  <si>
    <t>TERA: FECHA TER INI 30/12/2021</t>
  </si>
  <si>
    <t>2021420501000156E</t>
  </si>
  <si>
    <t>https://www.secop.gov.co/CO1BusinessLine/Tendering/BuyerWorkArea/Index?docUniqueIdentifier=CO1.BDOS.1804974</t>
  </si>
  <si>
    <t xml:space="preserve">https://community.secop.gov.co/Public/Tendering/OpportunityDetail/Index?noticeUID=CO1.NTC.1801536&amp;isFromPublicArea=True&amp;isModal=False
</t>
  </si>
  <si>
    <t>CPS-157-2021</t>
  </si>
  <si>
    <t>CD-NC-158-2021</t>
  </si>
  <si>
    <t>DIEGO EFREM ROJAS CORTES</t>
  </si>
  <si>
    <t>Prestación de servicios profesionales para el ajuste, actualización, soporte y desarrollo de las aplicaciones y migración información a Smart Connect.</t>
  </si>
  <si>
    <t>2021420501000157E</t>
  </si>
  <si>
    <t>https://www.secop.gov.co/CO1BusinessLine/Tendering/BuyerWorkArea/Index?docUniqueIdentifier=CO1.BDOS.1808452</t>
  </si>
  <si>
    <t>https://community.secop.gov.co/Public/Tendering/OpportunityDetail/Index?noticeUID=CO1.NTC.1809454&amp;isFromPublicArea=True&amp;isModal=False</t>
  </si>
  <si>
    <t>CPS-158-2021</t>
  </si>
  <si>
    <t>CD-NC-131-2021</t>
  </si>
  <si>
    <t>IVAN ANDRES POSADA CEPEDES</t>
  </si>
  <si>
    <t>Prestación de servicios profesionales para desarrollar el procesamiento e interpretación de imágenes satelitales, para el monitoreo de coberturas de la tierra al interior de las áreas protegidas.</t>
  </si>
  <si>
    <t xml:space="preserve">NB-100155488 </t>
  </si>
  <si>
    <t>2021420501000158E</t>
  </si>
  <si>
    <t>https://www.secop.gov.co/CO1BusinessLine/Tendering/BuyerWorkArea/Index?docUniqueIdentifier=CO1.BDOS.1786062</t>
  </si>
  <si>
    <t xml:space="preserve">https://community.secop.gov.co/Public/Tendering/OpportunityDetail/Index?noticeUID=CO1.NTC.1810564&amp;isFromPublicArea=True&amp;isModal=False
</t>
  </si>
  <si>
    <t>CPS-159C-2021</t>
  </si>
  <si>
    <t>CD-NC-166-2021</t>
  </si>
  <si>
    <t>159C</t>
  </si>
  <si>
    <t>MAYRA ALEJANDRA LUNA GÉLVEZ</t>
  </si>
  <si>
    <t>Prestar los servicios profesionales en la Oficina Asesora Jurídica de Parques Nacionales Naturales para el desarrollo de diversos asuntos misionales de la entidad, en especial el apoyo jurídico en la proyección de instrumentos normativos, de planificación y política; proyección, revisión y ajuste conceptual, jurídico y estructural de los conceptos jurídicos emitidos por la Oficina Asesora Jurídica, además del apoyo en los trámites y actividades de carácter jurídico en el marco de los procesos de determinación de la situación jurídica predial y de saneamiento desde el punto de vista de la propiedad.</t>
  </si>
  <si>
    <t>15-46-101020690</t>
  </si>
  <si>
    <t>2021420501000159E</t>
  </si>
  <si>
    <t>https://www.secop.gov.co/CO1BusinessLine/Tendering/BuyerWorkArea/Index?docUniqueIdentifier=CO1.BDOS.1818072</t>
  </si>
  <si>
    <t>https://community.secop.gov.co/Public/Tendering/OpportunityDetail/Index?noticeUID=CO1.NTC.1815544&amp;isFromPublicArea=True&amp;isModal=False</t>
  </si>
  <si>
    <t>CPS-159-2021</t>
  </si>
  <si>
    <t>ISABEL CRISTINA GARCÍA BURBANO</t>
  </si>
  <si>
    <t>11-46-101023057</t>
  </si>
  <si>
    <t>CPS-160-2021</t>
  </si>
  <si>
    <t>CD-NC-167-2021</t>
  </si>
  <si>
    <t>WILLIAM DAVID RICARDO AMAYA</t>
  </si>
  <si>
    <t>Prestación de servicios profesionales para brindar apoyo al seguimiento presupuestal de los proyectos de inversión y cooperación, así como de alianzas público privadas de la entidad.</t>
  </si>
  <si>
    <t>2021420501000160E</t>
  </si>
  <si>
    <t>https://www.secop.gov.co/CO1BusinessLine/Tendering/BuyerWorkArea/Index?docUniqueIdentifier=CO1.BDOS.1817785</t>
  </si>
  <si>
    <t>https://community.secop.gov.co/Public/Tendering/OpportunityDetail/Index?noticeUID=CO1.NTC.1815560&amp;isFromPublicArea=True&amp;isModal=False</t>
  </si>
  <si>
    <t>CPS-161-2021</t>
  </si>
  <si>
    <t>CD-NC-169-2021</t>
  </si>
  <si>
    <t>BRIANA LIZETH CABRERA LEIVA</t>
  </si>
  <si>
    <t>Prestación de servicios profesionales para apoyar y desarrollar actividades para la articulación del Modelo Integrado de Planeación y gestión como Sistema Integrado de Parques Nacionales Naturales de Colombia.</t>
  </si>
  <si>
    <t>2021420501000161E</t>
  </si>
  <si>
    <t>https://www.secop.gov.co/CO1BusinessLine/Tendering/BuyerWorkArea/Index?docUniqueIdentifier=CO1.BDOS.1818334</t>
  </si>
  <si>
    <t xml:space="preserve">https://community.secop.gov.co/Public/Tendering/OpportunityDetail/Index?noticeUID=CO1.NTC.1815603&amp;isFromPublicArea=True&amp;isModal=False
</t>
  </si>
  <si>
    <t>CPS-162-2021</t>
  </si>
  <si>
    <t>CD-NC-168-2021</t>
  </si>
  <si>
    <t>DANIEL HUMBERTO LUCAS POVEDA</t>
  </si>
  <si>
    <t>Prestación de servicios profesionales para, implementar y acompañar las alianzas público-privadas, así como la formulación y seguimiento a los proyectos de cooperación de la entidad articulados a la planeación estratégica de la entidad</t>
  </si>
  <si>
    <t>11-46-101019586</t>
  </si>
  <si>
    <t>2021420501000162E</t>
  </si>
  <si>
    <t>https://www.secop.gov.co/CO1BusinessLine/Tendering/BuyerWorkArea/Index?docUniqueIdentifier=CO1.BDOS.1818059</t>
  </si>
  <si>
    <t xml:space="preserve">https://community.secop.gov.co/Public/Tendering/OpportunityDetail/Index?noticeUID=CO1.NTC.1816722&amp;isFromPublicArea=True&amp;isModal=False
</t>
  </si>
  <si>
    <t>CPS-163-2021</t>
  </si>
  <si>
    <t>CD-NC-170-2021</t>
  </si>
  <si>
    <t>MANUEL JESUS MEDINA CHAMORRO</t>
  </si>
  <si>
    <t>Prestación de servicios técnicos en la Subdirección Administrativa y Financiera para el control administrativo y contable del proceso de viáticos, a través de los perfiles en SIIF Nación Gestión Control Viáticos y Gestión Contable de Parques Nacionales Naturales de Colombia - Nivel Central.</t>
  </si>
  <si>
    <t>DORIS JANETH HERNANDEZ RIOS</t>
  </si>
  <si>
    <t>2021420501000163E</t>
  </si>
  <si>
    <t>https://www.secop.gov.co/CO1BusinessLine/Tendering/BuyerWorkArea/Index?docUniqueIdentifier=CO1.BDOS.1823592</t>
  </si>
  <si>
    <t>https://community.secop.gov.co/Public/Tendering/OpportunityDetail/Index?noticeUID=CO1.NTC.1827597&amp;isFromPublicArea=True&amp;isModal=False</t>
  </si>
  <si>
    <t>CPS-164-2021</t>
  </si>
  <si>
    <t>CD-NC-173-2021</t>
  </si>
  <si>
    <t>JAIRO ANTONIO GONZALEZ VASQUEZ</t>
  </si>
  <si>
    <t>Prestación de servicios profesionales en la Subdirección de Gestión y Manejo de Áreas Protegidas en la implementación de la NTC PE 1000 para la operación estadística Áreas Protegidas del SINAP inscritas en el RUNAP, preparación y acompañamiento a las auditorías interna y externas de la misma, atención e implementación del plan de mejoramiento asociado y demás temas relacionados con esta operación estadística, en el marco de la actualización que adelanta el DANE a la NTC PE 1000</t>
  </si>
  <si>
    <t>2925319-1</t>
  </si>
  <si>
    <t>2021420501000164E</t>
  </si>
  <si>
    <t>https://www.secop.gov.co/CO1BusinessLine/Tendering/BuyerWorkArea/Index?docUniqueIdentifier=CO1.BDOS.1833011</t>
  </si>
  <si>
    <t xml:space="preserve">https://community.secop.gov.co/Public/Tendering/OpportunityDetail/Index?noticeUID=CO1.NTC.1829127&amp;isFromPublicArea=True&amp;isModal=False
</t>
  </si>
  <si>
    <t>CPS-165-2021</t>
  </si>
  <si>
    <t>CD-NC-176-2021</t>
  </si>
  <si>
    <t>LUISA FERNANDA CASTILLO RAMIREZ</t>
  </si>
  <si>
    <t>Prestar los Servicios Profesionales en el Grupo de Comunicación y Educación Ambiental para apoyar la implementación, diseño y seguimiento de las estrategias de comunicación interna, en articulación con las Direcciones Territoriales de Parques Nacionales Naturales de Colombia.</t>
  </si>
  <si>
    <t>2021420501000165E</t>
  </si>
  <si>
    <t>https://www.secop.gov.co/CO1BusinessLine/Tendering/BuyerWorkArea/Index?docUniqueIdentifier=CO1.BDOS.1836146</t>
  </si>
  <si>
    <t xml:space="preserve">https://community.secop.gov.co/Public/Tendering/OpportunityDetail/Index?noticeUID=CO1.NTC.1832746&amp;isFromPublicArea=True&amp;isModal=False
</t>
  </si>
  <si>
    <t>CPS-166-2021</t>
  </si>
  <si>
    <t>CD-NC-175-2021</t>
  </si>
  <si>
    <t>HECTOR LUIS LISCANO VELASQUEZ</t>
  </si>
  <si>
    <t>Prestación de servicios profesionales en el Grupo Gestión Financiera con el fin de apoyar el proceso de facturación electrónica en la Entidad y manejar, controlar y revisar lo relacionado en materia de impuestos de Parques Nacionales Naturales de Colombia y de la Subcuenta FONAM - Parques, desarrollo de actividades de gestión contable y dar respuesta a requerimientos de índole tributario a entidades externas e internas, incluyendo las Direcciones Territoriales, garantizando el cumplimiento de obligaciones formales tributarias de la Entidad, de acuerdo a normatividad vigente.</t>
  </si>
  <si>
    <t>FECHA DE TERMINACIÓN INICIAL 10/08/2021</t>
  </si>
  <si>
    <t>2021420501000166E</t>
  </si>
  <si>
    <t>https://www.secop.gov.co/CO1BusinessLine/Tendering/BuyerWorkArea/Index?docUniqueIdentifier=CO1.BDOS.1835848</t>
  </si>
  <si>
    <t xml:space="preserve">https://community.secop.gov.co/Public/Tendering/OpportunityDetail/Index?noticeUID=CO1.NTC.1832012&amp;isFromPublicArea=True&amp;isModal=False
</t>
  </si>
  <si>
    <t>22 SEP</t>
  </si>
  <si>
    <t>CPS-167-2021</t>
  </si>
  <si>
    <t>CD-NC-174-2021</t>
  </si>
  <si>
    <t>JOSE FRANCISCO MORALES MARTINEZ.</t>
  </si>
  <si>
    <t>Prestar los servicios de apoyo a la gestión para recopilar, validar e ingresar la información allegada al Grupo de Predios por parte de las áreas internas y externas que intervienen en el aplicativo SIPREDIAL, así como actualizar las bases de datos del Grupo de Predios de la Oficina Asesora Jurídica.</t>
  </si>
  <si>
    <t>FECHA DE TERMINACIÓN INICIAL 10/12/2021</t>
  </si>
  <si>
    <t>2021420501000167E</t>
  </si>
  <si>
    <t>https://www.secop.gov.co/CO1BusinessLine/Tendering/BuyerWorkArea/Index?docUniqueIdentifier=CO1.BDOS.1835496</t>
  </si>
  <si>
    <t xml:space="preserve">https://community.secop.gov.co/Public/Tendering/OpportunityDetail/Index?noticeUID=CO1.NTC.1836457&amp;isFromPublicArea=True&amp;isModal=False
</t>
  </si>
  <si>
    <t>CPS-168-2021</t>
  </si>
  <si>
    <t>CD-NC-177-2021</t>
  </si>
  <si>
    <t>AIDA MIREYA FARFAN ROMERO</t>
  </si>
  <si>
    <t>Prestación de servicios profesionales en el Grupo de Gestión Financiera con fin de gestionar las actividades relacionadas con central de cuentas. Estructurar y documentar los procedimientos e instructivos necesarios para el reporte por parte del Grupo de Gestión Humana de la información requerida para el proceso de recursos financieros.</t>
  </si>
  <si>
    <t>2021420501000168E</t>
  </si>
  <si>
    <t>https://www.secop.gov.co/CO1BusinessLine/Tendering/BuyerWorkArea/Index?docUniqueIdentifier=CO1.BDOS.1837114</t>
  </si>
  <si>
    <t>https://community.secop.gov.co/Public/Tendering/OpportunityDetail/Index?noticeUID=CO1.NTC.1837148&amp;isFromPublicArea=True&amp;isModal=False</t>
  </si>
  <si>
    <t>CPS-169-2021</t>
  </si>
  <si>
    <t>CD-NC-178-2021</t>
  </si>
  <si>
    <t>ANDRES HUMBERTO MESA CARDOZO</t>
  </si>
  <si>
    <t>Prestación de servicios profesionales para liderar el indicador 4, la implementación, consolidación y seguimiento de los acuerdos de conservación del apoyo presupuestario para el desarrollo local sostenible financiado por la Unión Europea en la implementación de la segunda fase para la vigencia 2021, así como brindar apoyo jurídico a la línea de uso, ocupación y tenencia de la Subdirección de Gestión y Manejo de Áreas protegidas</t>
  </si>
  <si>
    <t>51-46-101009432</t>
  </si>
  <si>
    <t>TERA - FECHA TER INI: 30/12/2021</t>
  </si>
  <si>
    <t>2021420501000169E</t>
  </si>
  <si>
    <t>https://www.secop.gov.co/CO1BusinessLine/Tendering/BuyerWorkArea/Index?docUniqueIdentifier=CO1.BDOS.1845021</t>
  </si>
  <si>
    <t xml:space="preserve">https://community.secop.gov.co/Public/Tendering/OpportunityDetail/Index?noticeUID=CO1.NTC.1841182&amp;isFromPublicArea=True&amp;isModal=False
</t>
  </si>
  <si>
    <t>CPS-170-2021</t>
  </si>
  <si>
    <t>CD-NC-179-2021</t>
  </si>
  <si>
    <t>ANDREA CAROLINA GALINDO RODRIGUEZ</t>
  </si>
  <si>
    <t>Prestación de Servicios Técnicos de apoyo en el Grupo de Comunicaciones y Educación Ambiental a través del Centro de Documentación de Parques Nacionales, para una adecuada atención al público y la organización de la agenda ambiental y cultural”</t>
  </si>
  <si>
    <t>2021420501000170E</t>
  </si>
  <si>
    <t>https://www.secop.gov.co/CO1BusinessLine/Tendering/BuyerWorkArea/Index?docUniqueIdentifier=CO1.BDOS.1845681</t>
  </si>
  <si>
    <t xml:space="preserve">https://community.secop.gov.co/Public/Tendering/OpportunityDetail/Index?noticeUID=CO1.NTC.1851215&amp;isFromPublicArea=True&amp;isModal=False
</t>
  </si>
  <si>
    <t>CPS-171-2021</t>
  </si>
  <si>
    <t>CD-NC-180-2021</t>
  </si>
  <si>
    <t>ALBA KARINA MORALES</t>
  </si>
  <si>
    <t>Prestación de servicios profesionales para la definición de lineamientos que promuevan la consolidación de negocios ambientales y el fortalecimiento de las estrategias enfocadas al mejoramiento de la prestación de los servicios asociados al ecoturismo, considerando la valoración de los bienes y servicios ecosistémicos de las Áreas del Sistema de Parques Nacionales Naturales.</t>
  </si>
  <si>
    <t>18-46-101009403</t>
  </si>
  <si>
    <t>2021420501000171E</t>
  </si>
  <si>
    <t>https://www.secop.gov.co/CO1BusinessLine/Tendering/BuyerWorkArea/Index?docUniqueIdentifier=CO1.BDOS.1853699</t>
  </si>
  <si>
    <t xml:space="preserve">https://community.secop.gov.co/Public/Tendering/OpportunityDetail/Index?noticeUID=CO1.NTC.1851717&amp;isFromPublicArea=True&amp;isModal=False
</t>
  </si>
  <si>
    <t>CPS-172-2021</t>
  </si>
  <si>
    <t>CD-NC-182-2021</t>
  </si>
  <si>
    <t>ANGELICA MARIA MORALES RUBIO</t>
  </si>
  <si>
    <t>Prestación de servicios profesionales para diseñar las estrategias necesarias y pertinentes en la estructuración financiera, de proyectos y diseño de mecanismos financieros establecidos en la Subdirección de Sostenibilidad y Negocios ambientales, contribuyendo a la sostenibilidad financiera y a la generación de alianzas en Parques Nacionales Naturales de Colombia</t>
  </si>
  <si>
    <t>25-44-101153357</t>
  </si>
  <si>
    <t>2021420501000172E</t>
  </si>
  <si>
    <t>https://www.secop.gov.co/CO1BusinessLine/Tendering/BuyerWorkArea/Index?docUniqueIdentifier=CO1.BDOS.1860817</t>
  </si>
  <si>
    <t xml:space="preserve">https://community.secop.gov.co/Public/Tendering/OpportunityDetail/Index?noticeUID=CO1.NTC.1856918&amp;isFromPublicArea=True&amp;isModal=False
</t>
  </si>
  <si>
    <t>CPS-173-2021</t>
  </si>
  <si>
    <t>CD-NC-181-2021</t>
  </si>
  <si>
    <t>JUAN MANUEL RUSSY ESCOBAR</t>
  </si>
  <si>
    <t>Prestar los servicios jurídicos profesionales en Parques Nacionales Naturales de Colombia, en especial en la Dirección General, las Subdirecciones y Oficinas Asesoras de la entidad, en las actuaciones de derecho administrativo y contratación pública, así como al Grupo de Gestión Humana en asuntos de derecho administrativo laboral.</t>
  </si>
  <si>
    <t>64-44-101021947</t>
  </si>
  <si>
    <t>2021420501000173E</t>
  </si>
  <si>
    <t>https://www.secop.gov.co/CO1BusinessLine/Tendering/BuyerWorkArea/Index?docUniqueIdentifier=CO1.BDOS.1857030</t>
  </si>
  <si>
    <t xml:space="preserve">https://community.secop.gov.co/Public/Tendering/OpportunityDetail/Index?noticeUID=CO1.NTC.1853035&amp;isFromPublicArea=True&amp;isModal=False
</t>
  </si>
  <si>
    <t>CPS-174-2021</t>
  </si>
  <si>
    <t>CD-NC-183-2021</t>
  </si>
  <si>
    <t>PAULA ANDREA QUINTERO LOPEZ</t>
  </si>
  <si>
    <t>Prestación de servicios profesionales para apoyar en la elaboración, implementación y seguimiento del Sistema de Vigilancia Epidemiológica de Factores de Riesgo Psicosocial para Parques Nacionales Naturales de Colombia para la vigencia 2021 conforme la normatividad vigente, la política de integridad y los diferentes planes, programas y lineamientos que en materia de gestión del talento humano se requieran</t>
  </si>
  <si>
    <t>2021420501000174E</t>
  </si>
  <si>
    <t>https://www.secop.gov.co/CO1BusinessLine/Tendering/BuyerWorkArea/Index?docUniqueIdentifier=CO1.BDOS.1865303</t>
  </si>
  <si>
    <t xml:space="preserve">https://community.secop.gov.co/Public/Tendering/OpportunityDetail/Index?noticeUID=CO1.NTC.1867509&amp;isFromPublicArea=True&amp;isModal=False
</t>
  </si>
  <si>
    <t>CPS-175-2021</t>
  </si>
  <si>
    <t>CD-NC-187-2021</t>
  </si>
  <si>
    <t>LEIDY MARCELA GARAVITO ROMERO</t>
  </si>
  <si>
    <t>Prestación de Servicios Profesionales Especializados para el grupo de contratos del Nivel Central para asistir y apoyar jurídicamente proyectar, revisar, elaboración y control de los documentos del proceso de gestión contractual y trámites en la plataforma contractual</t>
  </si>
  <si>
    <t>TERA FECHA TERMINACIÓN INICIAL :30/12/2021</t>
  </si>
  <si>
    <t>2021420501000175E</t>
  </si>
  <si>
    <t>https://www.secop.gov.co/CO1BusinessLine/Tendering/BuyerWorkArea/Index?docUniqueIdentifier=CO1.BDOS.1887211</t>
  </si>
  <si>
    <t>https://community.secop.gov.co/Public/Tendering/OpportunityDetail/Index?noticeUID=CO1.NTC.1882708&amp;isFromPublicArea=True&amp;isModal=False</t>
  </si>
  <si>
    <t>CPS-176-2021</t>
  </si>
  <si>
    <t>CD-NC-184-2021</t>
  </si>
  <si>
    <t>SIMON DANIEL RODRIGUEZ PINILLA</t>
  </si>
  <si>
    <t>Prestación de servicios profesionales y de apoyo en la implementación estrategia de promoción y divulgación para las áreas protegidas con vocación ecoturística, así como el desarrollo integral de los aplicativos tecnológicos que se implementen de acuerdo a las estrategias enfocadas al mejoramiento de la prestación de los servicios asociados al ecoturismo en el marco del cumplimiento e implementación de las normas técnicas de calidad estadística.</t>
  </si>
  <si>
    <t>2021420501000176E</t>
  </si>
  <si>
    <t>https://www.secop.gov.co/CO1BusinessLine/Tendering/BuyerWorkArea/Index?docUniqueIdentifier=CO1.BDOS.1879557</t>
  </si>
  <si>
    <t xml:space="preserve">https://community.secop.gov.co/Public/Tendering/OpportunityDetail/Index?noticeUID=CO1.NTC.1896413&amp;isFromPublicArea=True&amp;isModal=False
</t>
  </si>
  <si>
    <t>CPS-177-2021</t>
  </si>
  <si>
    <t>CD-NC-189-2021</t>
  </si>
  <si>
    <t>SANDRA LUZ BETANCUR MORENO</t>
  </si>
  <si>
    <t>Prestar servicios de apoyo a la gestión para adelantar labores secretariales y asistenciales que permitan el desarrollo de las tareas operativas para la ejecución de las Fases I y II del Programa Áreas Protegidas y Diversidad Biológica, cofinanciado por el Gobierno Alemán a través del KfW</t>
  </si>
  <si>
    <t>2021420501000177E</t>
  </si>
  <si>
    <t>https://www.secop.gov.co/CO1BusinessLine/Tendering/BuyerWorkArea/Index?docUniqueIdentifier=CO1.BDOS.1913920</t>
  </si>
  <si>
    <t xml:space="preserve">https://community.secop.gov.co/Public/Tendering/OpportunityDetail/Index?noticeUID=CO1.NTC.1911370&amp;isFromPublicArea=True&amp;isModal=False
</t>
  </si>
  <si>
    <t>CPS-178-2021</t>
  </si>
  <si>
    <t>CD-NC-188-2021</t>
  </si>
  <si>
    <t>NELLY YOJHANA CAMARGO BERNAL</t>
  </si>
  <si>
    <t xml:space="preserve">Prestación de Servicios Profesionales para el grupo de contratos del Nivel Central para proyectar, revisar y reportar la información que se genere en el proceso gestión contractual y trámites en la plataforma contractual - Tienda Virtual del Estado Colombiano. </t>
  </si>
  <si>
    <t>2021420501000178E</t>
  </si>
  <si>
    <t>https://www.secop.gov.co/CO1BusinessLine/Tendering/BuyerWorkArea/Index?docUniqueIdentifier=CO1.BDOS.1911405</t>
  </si>
  <si>
    <t>https://community.secop.gov.co/Public/Tendering/OpportunityDetail/Index?noticeUID=CO1.NTC.1908438&amp;isFromPublicArea=True&amp;isModal=False</t>
  </si>
  <si>
    <t>CPS-179-2021</t>
  </si>
  <si>
    <t>CD-NC-190-2021</t>
  </si>
  <si>
    <t>JUAN PABLO MARTINEZ BOLAÑOS</t>
  </si>
  <si>
    <t>Prestación de servicios técnicos para apoyar al Grupo de Contratos del Nivel Central en las actividades propias para la organización y consolidación de la base de datos e inventario del archivo de convenios de Parques Nacionales Naturales de Colombia, así como apoyar en la gestión de las plataformas que implementa la dependencia y los informes de carácter técnico y estadístico.</t>
  </si>
  <si>
    <t>2021420501000179E</t>
  </si>
  <si>
    <t>https://www.secop.gov.co/CO1BusinessLine/Tendering/BuyerWorkArea/Index?docUniqueIdentifier=CO1.BDOS.1913961</t>
  </si>
  <si>
    <t xml:space="preserve">https://community.secop.gov.co/Public/Tendering/OpportunityDetail/Index?noticeUID=CO1.NTC.1912021&amp;isFromPublicArea=True&amp;isModal=False
</t>
  </si>
  <si>
    <t>CPS-180-2021</t>
  </si>
  <si>
    <t>CD-NC-186-2021</t>
  </si>
  <si>
    <t>RUTH MARY SANCHEZ SUAREZ</t>
  </si>
  <si>
    <t>Prestación de servicios profesionales para posicionar a Parques Nacionales Naturales de Colombia en el marco de la implementación del Mecanismo de Comunicación Externa, en la formulación de la estrategia Web y la administración de la Pagina de PNN, manejo, monitoreo permanente, ejecución de campañas On line y rediseño de la página Web de Parques Nacionales Naturales de Colombia</t>
  </si>
  <si>
    <t>2021420501000180E</t>
  </si>
  <si>
    <t>https://www.secop.gov.co/CO1BusinessLine/Tendering/BuyerWorkArea/Index?docUniqueIdentifier=CO1.BDOS.1895077</t>
  </si>
  <si>
    <t xml:space="preserve">https://community.secop.gov.co/Public/Tendering/OpportunityDetail/Index?noticeUID=CO1.NTC.1902540&amp;isFromPublicArea=True&amp;isModal=False
</t>
  </si>
  <si>
    <t>CPS-181-2021</t>
  </si>
  <si>
    <t>CD-NC-193-2021</t>
  </si>
  <si>
    <t>SULMA ALEXANDRA GOMEZ BELLO</t>
  </si>
  <si>
    <t>Prestación de servicios profesionales para la orientación y acompañamiento técnico de los procesos de implementación de sistemas sostenibles para la conservación, rehabilitación ecológica y la gestión de la participación efectiva de los actores sociales que contribuyan a la conservación de las áreas protegidas.</t>
  </si>
  <si>
    <t>39-44-101124198</t>
  </si>
  <si>
    <t>2021420501000181E</t>
  </si>
  <si>
    <t>LEIDY GARAVITO</t>
  </si>
  <si>
    <t>https://www.secop.gov.co/CO1BusinessLine/Tendering/BuyerWorkArea/Index?docUniqueIdentifier=CO1.BDOS.1920307</t>
  </si>
  <si>
    <t xml:space="preserve">https://community.secop.gov.co/Public/Tendering/OpportunityDetail/Index?noticeUID=CO1.NTC.1917733&amp;isFromPublicArea=True&amp;isModal=False
</t>
  </si>
  <si>
    <t>CPS-182-2021</t>
  </si>
  <si>
    <t>CD-NC-194-2021</t>
  </si>
  <si>
    <t>MARIA ANGELICA NEGRO MORENO</t>
  </si>
  <si>
    <t>Prestación de servicios profesionales para la formulación e implementación de proyectos de restauración ecológica que aporten al cumplimiento de las metas de restauración definidas para el Sistema de Parques Nacionales Naturales.</t>
  </si>
  <si>
    <t>2021420501000182E</t>
  </si>
  <si>
    <t>https://www.secop.gov.co/CO1BusinessLine/Tendering/BuyerWorkArea/Index?docUniqueIdentifier=CO1.BDOS.1923972</t>
  </si>
  <si>
    <t xml:space="preserve">https://community.secop.gov.co/Public/Tendering/OpportunityDetail/Index?noticeUID=CO1.NTC.1923492&amp;isFromPublicArea=True&amp;isModal=False
</t>
  </si>
  <si>
    <t>CPS-183-2021</t>
  </si>
  <si>
    <t>CD-NC-192-2021</t>
  </si>
  <si>
    <t>LIBIA MARGARITA MORENO PEREZ</t>
  </si>
  <si>
    <t>Prestación de servicios profesionales para realizar la estructuración y cargue de la información de contador de árboles y proyectos de restauración en el aplicativo del Ministerio de Ambiente.</t>
  </si>
  <si>
    <t>2021420501000183E</t>
  </si>
  <si>
    <t>https://www.secop.gov.co/CO1BusinessLine/Tendering/BuyerWorkArea/Index?docUniqueIdentifier=CO1.BDOS.1917853</t>
  </si>
  <si>
    <t>https://community.secop.gov.co/Public/Tendering/OpportunityDetail/Index?noticeUID=CO1.NTC.1914993&amp;isFromPublicArea=True&amp;isModal=False</t>
  </si>
  <si>
    <t>CPS-184-2021</t>
  </si>
  <si>
    <t>CD-NC-195-2021</t>
  </si>
  <si>
    <t>DIANA MILENA BENAVIDES ZANABRIA</t>
  </si>
  <si>
    <t>Prestación de servicios profesionales a la gestión en la Subdirección Administrativa y Financiera – Grupo de Infraestructura para el fortalecimiento, ejecución y desarrollo de las actividades propias de la Arquitectura e Infraestructura con énfasis en el Programa de las Fases I y II de KfW.</t>
  </si>
  <si>
    <t>12-46-101049220</t>
  </si>
  <si>
    <t>2021420501000184E</t>
  </si>
  <si>
    <t>https://www.secop.gov.co/CO1BusinessLine/Tendering/BuyerWorkArea/Index?docUniqueIdentifier=CO1.BDOS.1927841</t>
  </si>
  <si>
    <t xml:space="preserve">https://community.secop.gov.co/Public/Tendering/OpportunityDetail/Index?noticeUID=CO1.NTC.1925511&amp;isFromPublicArea=True&amp;isModal=False
</t>
  </si>
  <si>
    <t>CPS-185-2021</t>
  </si>
  <si>
    <t>CD-NC-196-2021</t>
  </si>
  <si>
    <t>LAURA ALEJANDRA CHIA PINTO</t>
  </si>
  <si>
    <t>Prestación de servicios profesionales para apoyar en el seguimiento a la implementación de acuerdos y emprendimientos en el marco de la segunda fase del Programa Desarrollo Local Sostenible y en general de la SGM en temas de manejo de impacto ambiental</t>
  </si>
  <si>
    <t>2021420501000185E</t>
  </si>
  <si>
    <t>https://www.secop.gov.co/CO1BusinessLine/Tendering/BuyerWorkArea/Index?docUniqueIdentifier=CO1.BDOS.1929950</t>
  </si>
  <si>
    <t>https://community.secop.gov.co/Public/Tendering/OpportunityDetail/Index?noticeUID=CO1.NTC.1929674&amp;isFromPublicArea=True&amp;isModal=False</t>
  </si>
  <si>
    <t>CPS-186-2021</t>
  </si>
  <si>
    <t>CD-NC-197-2021</t>
  </si>
  <si>
    <t>JENNY ASTRID HERNANDEZ ORTIZ</t>
  </si>
  <si>
    <t>Prestación de servicios profesionales especializados para la interpretación de imágenes de sensores remotos para el monitoreo de áreas con restauración implementada y la cuantificación de alertas de transformación en las áreas protegidas.</t>
  </si>
  <si>
    <t>25-46-101014688</t>
  </si>
  <si>
    <t>2021420501000186E</t>
  </si>
  <si>
    <t>https://www.secop.gov.co/CO1BusinessLine/Tendering/BuyerWorkArea/Index?docUniqueIdentifier=CO1.BDOS.1939334</t>
  </si>
  <si>
    <t>https://community.secop.gov.co/Public/Tendering/OpportunityDetail/Index?noticeUID=CO1.NTC.1938924&amp;isFromPublicArea=True&amp;isModal=False</t>
  </si>
  <si>
    <t>CPS-187-2021</t>
  </si>
  <si>
    <t>CD-NC-199-2021</t>
  </si>
  <si>
    <t>JUDITH CRISTINA BURBANO DAVILA</t>
  </si>
  <si>
    <t>Prestación de servicios profesionales para apoyar el seguimiento técnico a metas e indicadores relacionados a restauración, rehabilitación y sistemas sostenibles, en el marco de la reactivación económica.</t>
  </si>
  <si>
    <t>45-46-101011446</t>
  </si>
  <si>
    <t>2021420501000187E</t>
  </si>
  <si>
    <t>https://www.secop.gov.co/CO1BusinessLine/Tendering/BuyerWorkArea/Index?docUniqueIdentifier=CO1.BDOS.1945012</t>
  </si>
  <si>
    <t xml:space="preserve">https://community.secop.gov.co/Public/Tendering/OpportunityDetail/Index?noticeUID=CO1.NTC.1943149&amp;isFromPublicArea=True&amp;isModal=False
</t>
  </si>
  <si>
    <t>Anexo01 - ANEXO 02</t>
  </si>
  <si>
    <t>CPS-188-2021</t>
  </si>
  <si>
    <t>CD-NC-200-2021</t>
  </si>
  <si>
    <t>JENNY PAOLA GALLO SANTOS</t>
  </si>
  <si>
    <t>Prestación de servicios profesionales para orientar técnicamente, acompañar la implementación y realizar seguimiento a la actividad ecoturística en las áreas protegidas.</t>
  </si>
  <si>
    <t>18-46-101009934</t>
  </si>
  <si>
    <t>2021420501000188E</t>
  </si>
  <si>
    <t>https://www.secop.gov.co/CO1BusinessLine/Tendering/BuyerWorkArea/Index?docUniqueIdentifier=CO1.BDOS.1954344</t>
  </si>
  <si>
    <t xml:space="preserve">https://community.secop.gov.co/Public/Tendering/OpportunityDetail/Index?noticeUID=CO1.NTC.1953249&amp;isFromPublicArea=True&amp;isModal=False
</t>
  </si>
  <si>
    <t>CPS-189-2021</t>
  </si>
  <si>
    <t>CD-NC-201-2021</t>
  </si>
  <si>
    <t>OSCAR ANDRES CASAS GOMEZ</t>
  </si>
  <si>
    <t>Prestación de servicios profesionales para apoyar la planificación, formulación y ejecución de proyectos de la red nacional de radiocomunicaciones de la Entidad</t>
  </si>
  <si>
    <t>64-44-101022528</t>
  </si>
  <si>
    <t>2021420501000189E</t>
  </si>
  <si>
    <t>https://www.secop.gov.co/CO1BusinessLine/Tendering/BuyerWorkArea/Index?docUniqueIdentifier=CO1.BDOS.1955737</t>
  </si>
  <si>
    <t>https://community.secop.gov.co/Public/Tendering/OpportunityDetail/Index?noticeUID=CO1.NTC.1954613&amp;isFromPublicArea=True&amp;isModal=False</t>
  </si>
  <si>
    <t>CPS-190-2021</t>
  </si>
  <si>
    <t>CD-NC-198-2021</t>
  </si>
  <si>
    <t>NORMA CAROLINA ESPEJO DELGADO</t>
  </si>
  <si>
    <t>Prestación de servicios profesionales especializados para la administración, estructuración y gestión de la información geográfica para la consolidación del sistema de información de restauración ecológica.</t>
  </si>
  <si>
    <t>15-44-101242548</t>
  </si>
  <si>
    <t>2021420501000190E</t>
  </si>
  <si>
    <t>https://www.secop.gov.co/CO1BusinessLine/Tendering/BuyerWorkArea/Index?docUniqueIdentifier=CO1.BDOS.1939133</t>
  </si>
  <si>
    <t xml:space="preserve">https://community.secop.gov.co/Public/Tendering/OpportunityDetail/Index?noticeUID=CO1.NTC.1946207&amp;isFromPublicArea=True&amp;isModal=False
</t>
  </si>
  <si>
    <t>CPS-191-2021</t>
  </si>
  <si>
    <t>CD-NC-203-2021</t>
  </si>
  <si>
    <t>NESTOR JAVIER RANGEL MONTENEGRO</t>
  </si>
  <si>
    <t>Prestación de servicios jurídicos, para apoyar el trámite de registro de Reservas Naturales de la Sociedad Civil, dentro de las competencias de Parques Nacionales Naturales, de acuerdo con las disposiciones legales y reglamentarias que rigen dicha materia, como contribución al proceso de Coordinación del SINAP</t>
  </si>
  <si>
    <t>2021420501000191E</t>
  </si>
  <si>
    <t>https://www.secop.gov.co/CO1BusinessLine/Tendering/BuyerWorkArea/Index?docUniqueIdentifier=CO1.BDOS.1962158</t>
  </si>
  <si>
    <t xml:space="preserve">https://community.secop.gov.co/Public/Tendering/OpportunityDetail/Index?noticeUID=CO1.NTC.1962220&amp;isFromPublicArea=True&amp;isModal=False
</t>
  </si>
  <si>
    <t>CPS-192-2021</t>
  </si>
  <si>
    <t>CD-NC-204-2021</t>
  </si>
  <si>
    <t>PAMELA MEIRELES GUERRERO</t>
  </si>
  <si>
    <t>Prestación de servicios en derecho, para el trámite del registro de reservas naturales de la sociedad civil, permisos, concesiones y autorizaciones en la Subdirección de Gestión y Manejo de Áreas Protegidas de Parques Nacionales Naturales.</t>
  </si>
  <si>
    <t>2021420501000192E</t>
  </si>
  <si>
    <t>https://www.secop.gov.co/CO1BusinessLine/Tendering/BuyerWorkArea/Index?docUniqueIdentifier=CO1.BDOS.1967280</t>
  </si>
  <si>
    <t xml:space="preserve">https://community.secop.gov.co/Public/Tendering/OpportunityDetail/Index?noticeUID=CO1.NTC.1967328&amp;isFromPublicArea=True&amp;isModal=False
</t>
  </si>
  <si>
    <t>CPS-193-2021</t>
  </si>
  <si>
    <t>CD-NC-205-2021</t>
  </si>
  <si>
    <t>HECTOR HERNAN RAMOS AREVALO</t>
  </si>
  <si>
    <t>Prestación de servicios en el campo del derecho, para impulsar los procedimientos que se adelantan en ejercicio de la facultad sancionatoria en el marco de la competencia de la Subdirección de Gestión y Manejo de Parques Nacionales Naturales y orientar temáticamente a las Direcciones Territoriales y Áreas Protegidas en esta materia, dentro del proceso de Autoridad Ambiental.</t>
  </si>
  <si>
    <t>15-46-101021531</t>
  </si>
  <si>
    <t>2021420501000193E</t>
  </si>
  <si>
    <t>https://www.secop.gov.co/CO1BusinessLine/Tendering/BuyerWorkArea/Index?docUniqueIdentifier=CO1.BDOS.1967090</t>
  </si>
  <si>
    <t xml:space="preserve">https://community.secop.gov.co/Public/Tendering/OpportunityDetail/Index?noticeUID=CO1.NTC.1968767&amp;isFromPublicArea=True&amp;isModal=False
</t>
  </si>
  <si>
    <t>CPS-194-2021</t>
  </si>
  <si>
    <t>CD-NC-206-2021</t>
  </si>
  <si>
    <t>ADRIANA LORENA BERNAL FONSECA</t>
  </si>
  <si>
    <t>Prestación de servicios profesionales para el desarrollo de la Política de Gobierno Digital de MinTIC y la implementación del Plan Estratégico de Tecnologías de la Información y las Comunicaciones PETIC de la Entidad</t>
  </si>
  <si>
    <t xml:space="preserve">NB-100164338 </t>
  </si>
  <si>
    <t>2021420501000194E</t>
  </si>
  <si>
    <t>https://www.secop.gov.co/CO1BusinessLine/Tendering/BuyerWorkArea/Index?docUniqueIdentifier=CO1.BDOS.1973216</t>
  </si>
  <si>
    <t xml:space="preserve">https://community.secop.gov.co/Public/Tendering/OpportunityDetail/Index?noticeUID=CO1.NTC.1993144&amp;isFromPublicArea=True&amp;isModal=False
</t>
  </si>
  <si>
    <t>CPS-195-2021</t>
  </si>
  <si>
    <t>CD-NC-208-2021</t>
  </si>
  <si>
    <t>EDWIN ANDRES VARGAS HERRERA</t>
  </si>
  <si>
    <t>Prestación de servicios profesionales, para el soporte y procesamiento de la información de la línea temática de uso, ocupación y tenencia del SPNN.</t>
  </si>
  <si>
    <t>2021420501000195E</t>
  </si>
  <si>
    <t>https://www.secop.gov.co/CO1BusinessLine/Tendering/BuyerWorkArea/Index?docUniqueIdentifier=CO1.BDOS.1987697</t>
  </si>
  <si>
    <t xml:space="preserve">https://community.secop.gov.co/Public/Tendering/OpportunityDetail/Index?noticeUID=CO1.NTC.1993656&amp;isFromPublicArea=True&amp;isModal=False
</t>
  </si>
  <si>
    <t>CPS-196-2021</t>
  </si>
  <si>
    <t>CD-NC-207-2021</t>
  </si>
  <si>
    <t>DANILO ARENAS HOLGUIN</t>
  </si>
  <si>
    <t>Prestación de Servicios Profesionales al Grupo de Comunicaciones y Educación Ambiental para posicionar a Parques Nacionales Naturales de Colombia a través de la realización de productos audiovisuales en el marco de la Estrategia de comunicación y educación para la conservación.</t>
  </si>
  <si>
    <t>2021420501000196E</t>
  </si>
  <si>
    <t>https://www.secop.gov.co/CO1BusinessLine/Tendering/BuyerWorkArea/Index?docUniqueIdentifier=CO1.BDOS.1984081</t>
  </si>
  <si>
    <t xml:space="preserve">https://community.secop.gov.co/Public/Tendering/OpportunityDetail/Index?noticeUID=CO1.NTC.1993588&amp;isFromPublicArea=True&amp;isModal=False
</t>
  </si>
  <si>
    <t>CPS-197-2021</t>
  </si>
  <si>
    <t>CD-NC-211-2021</t>
  </si>
  <si>
    <t>SANTIAGO CORDOBA ARANGO</t>
  </si>
  <si>
    <t>Prestación de servicios profesionales en la Subdirección de Gestión y Manejo de Áreas Protegidas, a fin de continuar el desarrollo de análisis espaciales, basados en diferentes fuentes de información (primaria y secundaria), sobre los cuales se sustenta la aplicación de los criterios biofísicos, socioeconómicos y culturales, para la definición de límites y elementos de ordenamiento para cada uno de los procesos de nuevas áreas y ampliaciones liderados por Parques Nacionales Naturales de Colombia</t>
  </si>
  <si>
    <t>2021420501000197E</t>
  </si>
  <si>
    <t>https://www.secop.gov.co/CO1BusinessLine/Tendering/BuyerWorkArea/Index?docUniqueIdentifier=CO1.BDOS.1997038</t>
  </si>
  <si>
    <t xml:space="preserve">https://community.secop.gov.co/Public/Tendering/OpportunityDetail/Index?noticeUID=CO1.NTC.1997217&amp;isFromPublicArea=True&amp;isModal=False
</t>
  </si>
  <si>
    <t>CPS-198-2021</t>
  </si>
  <si>
    <t>CD-NC-210-2021</t>
  </si>
  <si>
    <t>CARLOS ALBERTO ORTEGA FADUL</t>
  </si>
  <si>
    <t>Prestación de servicios técnicos, para apoyar el desarrollo de los trámites ambientales de competencia de la Subdirección de Gestión y Manejo de Áreas Protegidas.</t>
  </si>
  <si>
    <t>2021420501000198E</t>
  </si>
  <si>
    <t>https://www.secop.gov.co/CO1BusinessLine/Tendering/BuyerWorkArea/Index?docUniqueIdentifier=CO1.BDOS.1994090</t>
  </si>
  <si>
    <t xml:space="preserve">https://community.secop.gov.co/Public/Tendering/OpportunityDetail/Index?noticeUID=CO1.NTC.1996656&amp;isFromPublicArea=True&amp;isModal=False
</t>
  </si>
  <si>
    <t>CPS-199-2021</t>
  </si>
  <si>
    <t>CD-NC-209-2021</t>
  </si>
  <si>
    <t>HERNAN CASTILLO PEREZ</t>
  </si>
  <si>
    <t>Prestación de servicios profesionales para que oriente técnicamente y administre la plataforma de acuerdos de Uso, Ocupación y Tenencia - UOT y la información de Estrategias Espaciales de Manejo - EEM para el resultado de los avances del Apoyo Presupuestario de Desarrollo Local Sostenible DLS de Parques Nacionales financiado por la Unión Europea en el año 2021.</t>
  </si>
  <si>
    <t>2021420501000199E</t>
  </si>
  <si>
    <t>https://www.secop.gov.co/CO1BusinessLine/Tendering/BuyerWorkArea/Index?docUniqueIdentifier=CO1.BDOS.1989084</t>
  </si>
  <si>
    <t xml:space="preserve">https://community.secop.gov.co/Public/Tendering/OpportunityDetail/Index?noticeUID=CO1.NTC.2001706&amp;isFromPublicArea=True&amp;isModal=False
</t>
  </si>
  <si>
    <t>CPS-200-2021</t>
  </si>
  <si>
    <t>CD-NC-213-2021</t>
  </si>
  <si>
    <t>SERGIO FIERRO ROBAYO</t>
  </si>
  <si>
    <t>Prestación de servicios profesionales a la Subdirección de Gestión y Manejo de áreas protegidas para liderar la gestión administrativa y financiera de los recursos de Reactivación económica</t>
  </si>
  <si>
    <t>2021420501000200E</t>
  </si>
  <si>
    <t>https://www.secop.gov.co/CO1BusinessLine/Tendering/BuyerWorkArea/Index?docUniqueIdentifier=CO1.BDOS.2022101</t>
  </si>
  <si>
    <t xml:space="preserve">https://community.secop.gov.co/Public/Tendering/OpportunityDetail/Index?noticeUID=CO1.NTC.2026569&amp;isFromPublicArea=True&amp;isModal=False
</t>
  </si>
  <si>
    <t>CPS-201-2021</t>
  </si>
  <si>
    <t>CD-NC-214-2021</t>
  </si>
  <si>
    <t>RICARDO ALFONSO REINA QUIROGA</t>
  </si>
  <si>
    <t>Prestación de servicios profesionales en la Subdirección de Gestión y Manejo de Áreas Protegidas, a fin de continuar con la aplicación de criterios socioeconómicos, que contribuyan al desarrollo e implementación de agendas de trabajo con diferentes actores sectoriales, vinculando de manera efectiva la información técnica asociada, que respalde los escenarios de diálogo para concertar decisiones en el marco de la construcción colectiva de territorio en cada uno de los procesos de nuevas áreas y ampliaciones liderados por Parques Nacionales Naturales de Colombia.</t>
  </si>
  <si>
    <t>2021420501000201E</t>
  </si>
  <si>
    <t>https://www.secop.gov.co/CO1BusinessLine/Tendering/BuyerWorkArea/Index?docUniqueIdentifier=CO1.BDOS.2033617</t>
  </si>
  <si>
    <t xml:space="preserve">https://community.secop.gov.co/Public/Tendering/OpportunityDetail/Index?noticeUID=CO1.NTC.2035024&amp;isFromPublicArea=True&amp;isModal=False
</t>
  </si>
  <si>
    <t>PROYECTADA NICO</t>
  </si>
  <si>
    <t>CPS-202-2021</t>
  </si>
  <si>
    <t>CD-NC-216-2021</t>
  </si>
  <si>
    <t>EDER GUILLERMO PINZON GARCIA</t>
  </si>
  <si>
    <t>Prestar servicios profesionales para realizar el acompañamiento y seguimiento a la implementación de los lineamientos de restauración ecológica en las áreas administradas por Parques Nacionales Naturales</t>
  </si>
  <si>
    <t>2021420501000202E</t>
  </si>
  <si>
    <t>https://www.secop.gov.co/CO1BusinessLine/Tendering/BuyerWorkArea/Index?docUniqueIdentifier=CO1.BDOS.2044465</t>
  </si>
  <si>
    <t xml:space="preserve">https://community.secop.gov.co/Public/Tendering/OpportunityDetail/Index?noticeUID=CO1.NTC.2045223&amp;isFromPublicArea=True&amp;isModal=False
</t>
  </si>
  <si>
    <t>CPS-203-2021</t>
  </si>
  <si>
    <t>CD-NC-218-2021</t>
  </si>
  <si>
    <t>MARIA ELENA VELASQUEZ ROBAYO</t>
  </si>
  <si>
    <t>Prestar los servicios profesionales a la Oficina Asesora Jurídica, para la prevención del daño antijurídico derivado del ejercicio de la facultad sancionatoria ambiental de PNN, a través del seguimiento de las actuaciones administrativas que se adelantan a nivel central y territorial, con el propósito de evitar actuaciones inhibitorias o perjuicios a terceros derivados de la inobservancia de los procedimientos establecidos o por carencia de celeridad en los mismos.</t>
  </si>
  <si>
    <t>11-44-101170549</t>
  </si>
  <si>
    <t>2021420501000203E</t>
  </si>
  <si>
    <t>https://www.secop.gov.co/CO1BusinessLine/Tendering/BuyerWorkArea/Index?docUniqueIdentifier=CO1.BDOS.2078618</t>
  </si>
  <si>
    <t xml:space="preserve">https://community.secop.gov.co/Public/Tendering/OpportunityDetail/Index?noticeUID=CO1.NTC.2079388&amp;isFromPublicArea=True&amp;isModal=False
</t>
  </si>
  <si>
    <t>CPS-204-2021</t>
  </si>
  <si>
    <t>CD-NC-215-2021</t>
  </si>
  <si>
    <t>YOHAN ANDRES LOPEZ LUCERO</t>
  </si>
  <si>
    <t>Prestación de servicios profesionales en la Subdirección Administrativa y Financiera - Grupo de Infraestructura para el apoyo en la elaboración de diseños estructurales, ejecución de programas, actividades y proyectos desarrollados en Parques Nacionales de Colombia.</t>
  </si>
  <si>
    <t>2021420501000204E</t>
  </si>
  <si>
    <t>https://www.secop.gov.co/CO1BusinessLine/Tendering/BuyerWorkArea/Index?docUniqueIdentifier=CO1.BDOS.2038930</t>
  </si>
  <si>
    <t xml:space="preserve">https://community.secop.gov.co/Public/Tendering/OpportunityDetail/Index?noticeUID=CO1.NTC.2101462&amp;isFromPublicArea=True&amp;isModal=False
</t>
  </si>
  <si>
    <t>CPS-205-2021</t>
  </si>
  <si>
    <t>CD-NC-219-2021</t>
  </si>
  <si>
    <t>JEFFERSON DEVIA CESPEDES</t>
  </si>
  <si>
    <t>2021420501000205E</t>
  </si>
  <si>
    <t>https://www.secop.gov.co/CO1BusinessLine/Tendering/BuyerWorkArea/Index?docUniqueIdentifier=CO1.BDOS.2095849</t>
  </si>
  <si>
    <t xml:space="preserve">https://community.secop.gov.co/Public/Tendering/OpportunityDetail/Index?noticeUID=CO1.NTC.2101824&amp;isFromPublicArea=True&amp;isModal=False
</t>
  </si>
  <si>
    <t>CPS-206-2021</t>
  </si>
  <si>
    <t>CD-NC-220-2021</t>
  </si>
  <si>
    <t>CARMEN CONSTANZA ATUESTA CEPEDA</t>
  </si>
  <si>
    <t>Asesorar a Parques Nacionales Naturales de Colombia en la coordinación interinstitucional y social para la construcción de los acuerdos que viabilicen, en el marco de escenarios de gobernanza favorables, la implementación de la ruta para la declaratoria de áreas protegidas nacionales y la ampliación de las ya existentes, conforme a las prioridades que se definan en el portafolio de PNN</t>
  </si>
  <si>
    <t>12-44-101210565</t>
  </si>
  <si>
    <t>2021420501000206E</t>
  </si>
  <si>
    <t>https://www.secop.gov.co/CO1BusinessLine/Tendering/BuyerWorkArea/Index?docUniqueIdentifier=CO1.BDOS.2112817</t>
  </si>
  <si>
    <t>https://community.secop.gov.co/Public/Tendering/OpportunityDetail/Index?noticeUID=CO1.NTC.2134229&amp;isFromPublicArea=True&amp;isModal=False</t>
  </si>
  <si>
    <t>CPS-207-2021</t>
  </si>
  <si>
    <t>CD-NC-222-2021</t>
  </si>
  <si>
    <t>ANDREA DEL PILAR GARCIA OSORIO</t>
  </si>
  <si>
    <t>Prestación de servicios profesionales para liderar el indicador 4, la implementación, consolidación y seguimiento de los acuerdos de conservación del apoyo presupuestario para el desarrollo local sostenible financiado por la Unión Europea en la implementación de la segunda fase para la vigencia 2021, así como brindar apoyo jurídico a la línea de uso, ocupación y tenencia de la Subdirección de Gestión y Manejo de Áreas protegidas.</t>
  </si>
  <si>
    <t>2021420501000207E</t>
  </si>
  <si>
    <t>https://www.secop.gov.co/CO1BusinessLine/Tendering/BuyerWorkArea/Index?docUniqueIdentifier=CO1.BDOS.2135226</t>
  </si>
  <si>
    <t>https://community.secop.gov.co/Public/Tendering/OpportunityDetail/Index?noticeUID=CO1.NTC.2136310&amp;isFromPublicArea=True&amp;isModal=False</t>
  </si>
  <si>
    <t>CPS-208-2021</t>
  </si>
  <si>
    <t>CD-NC-223-2021</t>
  </si>
  <si>
    <t>OLIVA JAIMES FLÓREZ</t>
  </si>
  <si>
    <t>Prestación de servicios profesionales a la subdirección de Gestión y Manejo en la orientación técnica de propagación de material vegetal en el marco de las acciones de restauración y Sistemas Sostenibles para la Conservación, que aporten al cumplimiento de las metas de restauración definidas para el Sistema de Parques Nacionales Naturales.</t>
  </si>
  <si>
    <t>2021420501000208E</t>
  </si>
  <si>
    <t>https://www.secop.gov.co/CO1BusinessLine/Tendering/BuyerWorkArea/Index?docUniqueIdentifier=CO1.BDOS.2162142</t>
  </si>
  <si>
    <t xml:space="preserve">https://community.secop.gov.co/Public/Tendering/OpportunityDetail/Index?noticeUID=CO1.NTC.2167039&amp;isFromPublicArea=True&amp;isModal=False
</t>
  </si>
  <si>
    <t>CPS-209-2021</t>
  </si>
  <si>
    <t>CD-NC-224-2021</t>
  </si>
  <si>
    <t xml:space="preserve">CARMEN JOHANNA RODRÍGUEZ RUÍZ </t>
  </si>
  <si>
    <t>Prestar los servicios profesionales a la Oficina Asesora Jurídica de la Dirección General, para adelantar la representación judicial de la entidad en los procesos penales, policivos, ambientales e incidentes de reparación integral en curso y los que surjan frente al cometimiento de conductas punibles contra los recursos naturales y el medio ambiente en las áreas protegidas del Sistema de Parques Nacionales Naturales conforme a las funciones asignadas a la Oficina.</t>
  </si>
  <si>
    <t>2021420501000209E</t>
  </si>
  <si>
    <t>https://www.secop.gov.co/CO1BusinessLine/Tendering/BuyerWorkArea/Index?docUniqueIdentifier=CO1.BDOS.2185304</t>
  </si>
  <si>
    <t xml:space="preserve">https://community.secop.gov.co/Public/Tendering/OpportunityDetail/Index?noticeUID=CO1.NTC.2187852&amp;isFromPublicArea=True&amp;isModal=False
</t>
  </si>
  <si>
    <t>CPS-210-2021</t>
  </si>
  <si>
    <t>CD-NC-225-2021</t>
  </si>
  <si>
    <t>EDNA PATRICIA RANGEL BARRAGAN</t>
  </si>
  <si>
    <t>Asesorar y acompañar a los procesos contractuales y demás actuaciones jurídicas que se adelanten a través de la Subdirección de Gestión y Manejo de Áreas protegidas, para garantizar la correcta gestión contractual a su cargo</t>
  </si>
  <si>
    <t>18-46-101010731</t>
  </si>
  <si>
    <t>2021420501000210E</t>
  </si>
  <si>
    <t>https://www.secop.gov.co/CO1BusinessLine/Tendering/BuyerWorkArea/Index?docUniqueIdentifier=CO1.BDOS.2207111</t>
  </si>
  <si>
    <t xml:space="preserve">https://community.secop.gov.co/Public/Tendering/OpportunityDetail/Index?noticeUID=CO1.NTC.2211066&amp;isFromPublicArea=True&amp;isModal=False
</t>
  </si>
  <si>
    <t>CPS-211-2021</t>
  </si>
  <si>
    <t>CD-NC-226-2021</t>
  </si>
  <si>
    <t>Prestación de servicios profesionales para apoyar la gestión del Grupo de Comunicaciones y Educación Ambiental con el propósito de posicionar a Parques Nacionales Naturales de Colombia, a través de los medios de comunicación masivos y demás herramientas comunicativas externas de la entidad, como las redes sociales que implica la comunicación digital. En un trabajo coordinado con las Direcciones Territoriales y demás oficinas del Nivel Central, como parte de la implementación del Mecanismo de Comunicación Externa de la Estrategia de Comunicación y Educación para la Conservación</t>
  </si>
  <si>
    <t>2021420501000211E</t>
  </si>
  <si>
    <t>MYRIAM JEANETH GONZALEZ</t>
  </si>
  <si>
    <t>https://www.secop.gov.co/CO1BusinessLine/Tendering/BuyerWorkArea/Index?docUniqueIdentifier=CO1.BDOS.2214218</t>
  </si>
  <si>
    <t xml:space="preserve">https://community.secop.gov.co/Public/Tendering/OpportunityDetail/Index?noticeUID=CO1.NTC.2222630&amp;isFromPublicArea=True&amp;isModal=False
</t>
  </si>
  <si>
    <t>CPS-212-2021</t>
  </si>
  <si>
    <t>CD-NC-228-2021</t>
  </si>
  <si>
    <t>JULIO CESAR GAMBA LADINO</t>
  </si>
  <si>
    <t>2021420501000212E</t>
  </si>
  <si>
    <t>https://www.secop.gov.co/CO1BusinessLine/Tendering/BuyerWorkArea/Index?docUniqueIdentifier=CO1.BDOS.2232491</t>
  </si>
  <si>
    <t>https://community.secop.gov.co/Public/Tendering/OpportunityDetail/Index?noticeUID=CO1.NTC.2234687&amp;isFromPublicArea=True&amp;isModal=False</t>
  </si>
  <si>
    <t>CPS-213-2021</t>
  </si>
  <si>
    <t>CD-NC-229-2021</t>
  </si>
  <si>
    <t>MARIA CAMILA DIAZ MARIN</t>
  </si>
  <si>
    <t>Prestar los servicios profesionales a la Oficina Asesora Jurídica, para asesorar en la revisión y estudio de los procesos, convenios, contratos, y demás actos contractuales sometidos a consideración o análisis de la oficina.</t>
  </si>
  <si>
    <t>2021420501000213E</t>
  </si>
  <si>
    <t>https://www.secop.gov.co/CO1BusinessLine/Tendering/BuyerWorkArea/Index?docUniqueIdentifier=CO1.BDOS.2233680</t>
  </si>
  <si>
    <t>https://community.secop.gov.co/Public/Tendering/ContractNoticePhases/View?PPI=CO1.PPI.14983173&amp;isFromPublicArea=True&amp;isModal=False</t>
  </si>
  <si>
    <t>CPS-214-2021</t>
  </si>
  <si>
    <t>CD-NC-230-2021</t>
  </si>
  <si>
    <t>Prestar los servicios profesionales en la Dirección General para fortalecer el relacionamiento con actores institucionales, organizaciones no gubernamentales, e instancias o dependencias internas, con el fin de generar acciones, procesos, programas o proyectos para el posicionamiento institucional.</t>
  </si>
  <si>
    <t>2021420501000214E</t>
  </si>
  <si>
    <t>https://www.secop.gov.co/CO1BusinessLine/Tendering/BuyerWorkArea/Index?docUniqueIdentifier=CO1.BDOS.2242710</t>
  </si>
  <si>
    <t>https://community.secop.gov.co/Public/Tendering/OpportunityDetail/Index?noticeUID=CO1.NTC.2245992&amp;isFromPublicArea=True&amp;isModal=False</t>
  </si>
  <si>
    <t>CPS-215-2021</t>
  </si>
  <si>
    <t>CD-NC-233-2021</t>
  </si>
  <si>
    <t>Prestación de servicios profesionales para apoyar el proceso de direccionamiento estratégico y en el marco de la programación y ejecución presupuestal y evaluación orientada a resultados.</t>
  </si>
  <si>
    <t>2021420501000215E</t>
  </si>
  <si>
    <t>https://www.secop.gov.co/CO1BusinessLine/Tendering/BuyerWorkArea/Index?docUniqueIdentifier=CO1.BDOS.2259767</t>
  </si>
  <si>
    <t xml:space="preserve">https://community.secop.gov.co/Public/Tendering/OpportunityDetail/Index?noticeUID=CO1.NTC.2264424&amp;isFromPublicArea=True&amp;isModal=False
</t>
  </si>
  <si>
    <t>CPS-216-2021</t>
  </si>
  <si>
    <t>CD-NC-234-2021</t>
  </si>
  <si>
    <t>JESSICA ALEXANDRA GAMBA BERMUDEZ</t>
  </si>
  <si>
    <t>2021420501000216E</t>
  </si>
  <si>
    <t>https://www.secop.gov.co/CO1BusinessLine/Tendering/BuyerWorkArea/Index?docUniqueIdentifier=CO1.BDOS.2261131</t>
  </si>
  <si>
    <t>https://community.secop.gov.co/Public/Tendering/OpportunityDetail/Index?noticeUID=CO1.NTC.2265120&amp;isFromPublicArea=True&amp;isModal=False</t>
  </si>
  <si>
    <t>CPS-217-2021</t>
  </si>
  <si>
    <t>CD-NC-239-2021</t>
  </si>
  <si>
    <t>ELIAS BOTERO GARCIA</t>
  </si>
  <si>
    <t>Prestación de servicios profesionales para la construcción e implementación de esquemas de alianzas público - privadas, asociadas al ecoturismo y/o otros servicios definidos por la entidad dentro de las Áreas Protegidas de Parques Nacionales Naturales de Colombia, y otros productos de seguimiento y puesta en marcha del ecoturismo en los Parques Nacionales</t>
  </si>
  <si>
    <t>TERA_FECHA TER INICIAL 30/12/2021</t>
  </si>
  <si>
    <t>2021420501000217E</t>
  </si>
  <si>
    <t>https://www.secop.gov.co/CO1BusinessLine/Tendering/BuyerWorkArea/Index?docUniqueIdentifier=CO1.BDOS.2262729</t>
  </si>
  <si>
    <t xml:space="preserve">https://community.secop.gov.co/Public/Tendering/OpportunityDetail/Index?noticeUID=CO1.NTC.2266405&amp;isFromPublicArea=True&amp;isModal=False
</t>
  </si>
  <si>
    <t>CPS-218-2021</t>
  </si>
  <si>
    <t>CD-NC-232-2021</t>
  </si>
  <si>
    <t>JOHN FREDY JIMENEZ VIASUS</t>
  </si>
  <si>
    <t>Prestación de servicios profesionales para gestionar el trámite y seguimiento al Registro de Reservas Naturales de la Sociedad Civil, generando los insumos técnicos y de campo necesarios dentro del procedimiento establecido para tal fin por la Subdirección de Gestión y Manejo de Áreas Protegidas, en el marco del proceso de Coordinación del SINAP.</t>
  </si>
  <si>
    <t>2021420501000218E</t>
  </si>
  <si>
    <t>https://www.secop.gov.co/CO1BusinessLine/Tendering/BuyerWorkArea/Index?docUniqueIdentifier=CO1.BDOS.2259573</t>
  </si>
  <si>
    <t xml:space="preserve">https://community.secop.gov.co/Public/Tendering/OpportunityDetail/Index?noticeUID=CO1.NTC.2262696&amp;isFromPublicArea=True&amp;isModal=False
</t>
  </si>
  <si>
    <t>CPS-219-2021</t>
  </si>
  <si>
    <t>CD-NC-238-2021</t>
  </si>
  <si>
    <t>MARIA DEL CARMEN MONCADA ROSERO</t>
  </si>
  <si>
    <t>Prestacion de servicios profesionales y de apoyo en el Grupo Gestion Financciera, con el fin de realizar las actividades de gestion y analisis contable de Parques Nacionales Naturales de Colombia y la subcuenta Fonam - Parques de conformidad con las normas emitidas por la contaduria General de la Nacion y demas normas relacionadas para el sector Publico, a fin de contribuir en la razonabilidad de los estados financieros y gestion eficiente y transparente en la rendicion de cuentas a los entes de control.</t>
  </si>
  <si>
    <t>44921 - 58221</t>
  </si>
  <si>
    <t>74021 - 121</t>
  </si>
  <si>
    <t>NOVEDAD</t>
  </si>
  <si>
    <t>vigencia futura - TERA- FTER 30/07/2022</t>
  </si>
  <si>
    <t>2021420501000219E</t>
  </si>
  <si>
    <t>https://www.secop.gov.co/CO1BusinessLine/Tendering/BuyerWorkArea/Index?docUniqueIdentifier=CO1.BDOS.2262807</t>
  </si>
  <si>
    <t>https://community.secop.gov.co/Public/Tendering/OpportunityDetail/Index?noticeUID=CO1.NTC.2268121&amp;isFromPublicArea=True&amp;isModal=False</t>
  </si>
  <si>
    <t>CPS-220-2021</t>
  </si>
  <si>
    <t>CD-NC-236-2021</t>
  </si>
  <si>
    <t>LEIDY VANESSA MALDONADO MORENO</t>
  </si>
  <si>
    <t>Prestación de servicios técnicos en el Grupo de Gestión financiera con el fin de contribuir con el óptimo desarrollo de los procesos de la Tesorería y asuntos administrativos para dar cumplimiento a los procesos de la entidad</t>
  </si>
  <si>
    <t>45021 - 58221</t>
  </si>
  <si>
    <t>74121 - 221</t>
  </si>
  <si>
    <t>vigencia futura</t>
  </si>
  <si>
    <t>2021420501000220E</t>
  </si>
  <si>
    <t>https://www.secop.gov.co/CO1BusinessLine/Tendering/BuyerWorkArea/Index?docUniqueIdentifier=CO1.BDOS.2262509</t>
  </si>
  <si>
    <t>https://community.secop.gov.co/Public/Tendering/OpportunityDetail/Index?noticeUID=CO1.NTC.2267243&amp;isFromPublicArea=True&amp;isModal=False</t>
  </si>
  <si>
    <t>CPS-221-2021</t>
  </si>
  <si>
    <t>CD-NC-240-2021</t>
  </si>
  <si>
    <t>LIZETH ALEXANDRA PRIETO GONZALEZ</t>
  </si>
  <si>
    <t>Prestación de servicios profesionales especializados para asistir el proceso transversal de Gestión Financiera de Parques Nacionales y Subcuenta FONAM - Parques, realizando seguimiento al cumplimiento de las actividades relacionadas con la gestión financiera, contable, presupuestal y de tesorería, de acuerdo a los cronogramas, procedimientos y lineamientos establecidos por la Coordinación Financiera y la normatividad legal vigente.</t>
  </si>
  <si>
    <t>44821 - 58221</t>
  </si>
  <si>
    <t>74221 - 321</t>
  </si>
  <si>
    <t>3165333–7</t>
  </si>
  <si>
    <t>2021420501000221E</t>
  </si>
  <si>
    <t>LEIDY G</t>
  </si>
  <si>
    <t>https://www.secop.gov.co/CO1BusinessLine/Tendering/BuyerWorkArea/Index?docUniqueIdentifier=CO1.BDOS.2264808</t>
  </si>
  <si>
    <t xml:space="preserve">https://community.secop.gov.co/Public/Tendering/OpportunityDetail/Index?noticeUID=CO1.NTC.2268601&amp;isFromPublicArea=True&amp;isModal=False
</t>
  </si>
  <si>
    <t>CPS-222-2021</t>
  </si>
  <si>
    <t>CD-NC-245-2021</t>
  </si>
  <si>
    <t>ADRIANA MARIA CAMPO SANCHEZ</t>
  </si>
  <si>
    <t>Prestación de servicios profesionales en el Grupo Gestión Financiera, con el fin de realizar análisis y acompañamiento a los procesos de depuración contable de las Direcciones Territoriales de PNNC y de la Subcuenta FONAM – Parques, de conformidad con las normas emitidas por la Contaduría General de la Nación y demás normas relacionadas para el Sector Público, a fin de garantizar la razonabilidad de los Estados Financieros de la Entidad y la rendición de cuentas a los entes de control.</t>
  </si>
  <si>
    <t>45121 - 58221</t>
  </si>
  <si>
    <t>74821 - 421</t>
  </si>
  <si>
    <t>380-47-994000117959</t>
  </si>
  <si>
    <t>2021420501000222E</t>
  </si>
  <si>
    <t>https://www.secop.gov.co/CO1BusinessLine/Tendering/BuyerWorkArea/Index?docUniqueIdentifier=CO1.BDOS.2267769</t>
  </si>
  <si>
    <t xml:space="preserve">https://community.secop.gov.co/Public/Tendering/OpportunityDetail/Index?noticeUID=CO1.NTC.2271623&amp;isFromPublicArea=True&amp;isModal=False
</t>
  </si>
  <si>
    <t>CPS-223-2021</t>
  </si>
  <si>
    <t>CD-NC-235-2021</t>
  </si>
  <si>
    <t>Prestación de servicios profesionales para la estructuración e implementación de esquemas de restación de servicios y alianzas público privadas, asociadas con la actividad del Turismo de Naturaleza en general, dentro de las Áreas Protegidas de Parques Nacionales Naturales de Colombia, en las Áreas Protegidas del SINAP y en otras estrategias de conservación, así como el apoyo en otros instrumentos definidos por la entidad para la formulación y el desarrollo de herramientas de fortalecimiento a la calidad en la prestación de los servicios a cargo de la entidad</t>
  </si>
  <si>
    <t>2021420501000223E</t>
  </si>
  <si>
    <t>https://www.secop.gov.co/CO1BusinessLine/Tendering/BuyerWorkArea/Index?docUniqueIdentifier=CO1.BDOS.2262085</t>
  </si>
  <si>
    <t xml:space="preserve">https://community.secop.gov.co/Public/Tendering/OpportunityDetail/Index?noticeUID=CO1.NTC.2265196&amp;isFromPublicArea=True&amp;isModal=False
</t>
  </si>
  <si>
    <t>CPS-224-2021</t>
  </si>
  <si>
    <t>CD-NC-241-2021</t>
  </si>
  <si>
    <t>ADRIANA ESTHER PEDRAZA MARTÍNEZ</t>
  </si>
  <si>
    <t>Prestar los servicios técnicos para la producción cartográfica temática y generación de metadatos para el trámite y seguimiento al registro de reservas naturales de la sociedad civil dentro del procedimiento establecido para tal fin por la Subdirección de Gestión y Manejo de Áreas Protegidas, en el marco del proceso de coordinación del SINAP.</t>
  </si>
  <si>
    <t>2021420501000224E</t>
  </si>
  <si>
    <t>https://www.secop.gov.co/CO1BusinessLine/Tendering/BuyerWorkArea/Index?docUniqueIdentifier=CO1.BDOS.2263600</t>
  </si>
  <si>
    <t xml:space="preserve">https://community.secop.gov.co/Public/Tendering/OpportunityDetail/Index?noticeUID=CO1.NTC.2267592&amp;isFromPublicArea=True&amp;isModal=False
</t>
  </si>
  <si>
    <t>CPS-225-2021</t>
  </si>
  <si>
    <t>CD-NC-244-2021</t>
  </si>
  <si>
    <t>CLAUDIA MARCELA TORRES TORRES</t>
  </si>
  <si>
    <t>Prestación de servicios Profesionales en el Grupo Gestión Financiera, para realizar el registro de operaciones Financieras en los aplicativos definidos por la nación y la entidad, efectuando análisis y conciliaciones y demás actividades del área Financiera de Parques Nacionales Naturales y la subcuenta FONAM Parques</t>
  </si>
  <si>
    <t>45221 - 58221</t>
  </si>
  <si>
    <t>75021 - 521</t>
  </si>
  <si>
    <t xml:space="preserve">	380-47-994000117971</t>
  </si>
  <si>
    <t>2021420501000225E</t>
  </si>
  <si>
    <t>https://www.secop.gov.co/CO1BusinessLine/Tendering/BuyerWorkArea/Index?docUniqueIdentifier=CO1.BDOS.2267669</t>
  </si>
  <si>
    <t xml:space="preserve">https://community.secop.gov.co/Public/Tendering/OpportunityDetail/Index?noticeUID=CO1.NTC.2271615&amp;isFromPublicArea=True&amp;isModal=False
</t>
  </si>
  <si>
    <t>CPS-226-2021</t>
  </si>
  <si>
    <t>CD-NC-246-2021</t>
  </si>
  <si>
    <t>RUBY ESPERANZA ARIAS CASTRO</t>
  </si>
  <si>
    <t>Prestación de servicios profesionales para apoyar jurídicamente a la Subdirección de Sostenibilidad y Negocios Ambientales en la construcción de esquemas de negocios ambientales y de mecanismos financieros.</t>
  </si>
  <si>
    <t>2021420501000226E</t>
  </si>
  <si>
    <t>https://www.secop.gov.co/CO1BusinessLine/Tendering/BuyerWorkArea/Index?docUniqueIdentifier=CO1.BDOS.2273227</t>
  </si>
  <si>
    <t xml:space="preserve">https://community.secop.gov.co/Public/Tendering/OpportunityDetail/Index?noticeUID=CO1.NTC.2277358&amp;isFromPublicArea=True&amp;isModal=False
</t>
  </si>
  <si>
    <t>CPS-227-2021</t>
  </si>
  <si>
    <t>CD-NC-243-2021</t>
  </si>
  <si>
    <t>ANDREA JOHANNA TORRES SUAREZ</t>
  </si>
  <si>
    <t>Prestación de servicios profesionales en el área jurídica para apoyar el registro y seguimiento de Reservas Naturales de la Sociedad civil dentro del procedimiento establecido para tal fin por la Subdirección de Gestión y Manejo de Áreas Protegidas, en el marco del proceso de Coordinación del SINAP.</t>
  </si>
  <si>
    <t>2021420501000227E</t>
  </si>
  <si>
    <t>https://www.secop.gov.co/CO1BusinessLine/Tendering/BuyerWorkArea/Index?docUniqueIdentifier=CO1.BDOS.2264878</t>
  </si>
  <si>
    <t xml:space="preserve">https://community.secop.gov.co/Public/Tendering/OpportunityDetail/Index?noticeUID=CO1.NTC.2273848&amp;isFromPublicArea=True&amp;isModal=False
</t>
  </si>
  <si>
    <t>CPS-228-2021</t>
  </si>
  <si>
    <t>1 FONAM</t>
  </si>
  <si>
    <t>CD-NC-251-2021</t>
  </si>
  <si>
    <t>SARA VALENCIA URREGO</t>
  </si>
  <si>
    <t>Prestar servicios en la comercialización de los productos de la Tienda de Parques, así como la preparación, organización y depuración de los documentos de los inventarios de esta unidad administrativa.</t>
  </si>
  <si>
    <t>2021420501900001E</t>
  </si>
  <si>
    <t>https://www.secop.gov.co/CO1BusinessLine/Tendering/BuyerWorkArea/Index?docUniqueIdentifier=CO1.BDOS.2300929</t>
  </si>
  <si>
    <t>https://community.secop.gov.co/Public/Tendering/ContractNoticePhases/View?PPI=CO1.PPI.15433633&amp;isFromPublicArea=True&amp;isModal=False</t>
  </si>
  <si>
    <t>CPS-229-2021</t>
  </si>
  <si>
    <t>CD-NC-252-2021</t>
  </si>
  <si>
    <t>Prestación de servicios profesionales para brindar apoyo al seguimiento de los diferentes instrumentos y herramientas de planeación en el marco del Modelo Integrado de Planeación y Gestión y el Presupuesto Orientado a Resultados como proyectos, trazadores presupuestales, indicadores y recursos relacionados.</t>
  </si>
  <si>
    <t>47721 - 58221</t>
  </si>
  <si>
    <t>80421 - 621</t>
  </si>
  <si>
    <t>390-47-994000064120</t>
  </si>
  <si>
    <t>2021420501000228E</t>
  </si>
  <si>
    <t>https://www.secop.gov.co/CO1BusinessLine/Tendering/BuyerWorkArea/Index?docUniqueIdentifier=CO1.BDOS.2311198</t>
  </si>
  <si>
    <t xml:space="preserve">https://community.secop.gov.co/Public/Tendering/OpportunityDetail/Index?noticeUID=CO1.NTC.2317491&amp;isFromPublicArea=True&amp;isModal=False
</t>
  </si>
  <si>
    <t>CPS-230-2021</t>
  </si>
  <si>
    <t>CD-NC-253-2021</t>
  </si>
  <si>
    <t>YULI ANDREA BECERRA CASTIBLANCO</t>
  </si>
  <si>
    <t>Prestación de servicios profesionales para realizar el registro, control y seguimiento del recaudo de la Subcuenta FONAM – Parques de los derechos administrativos, venta de bienes y servicios, sanciones y demás conceptos propios de la función de la Entidad y realizar el seguimiento financiero a los contratos de ecoturismo suscritos por la Entidad.</t>
  </si>
  <si>
    <t>48021 - 58221</t>
  </si>
  <si>
    <t>82721 - 721</t>
  </si>
  <si>
    <t>380 - 47 - 994000118486</t>
  </si>
  <si>
    <t>2021420501000229E</t>
  </si>
  <si>
    <t>https://www.secop.gov.co/CO1BusinessLine/Tendering/BuyerWorkArea/Index?docUniqueIdentifier=CO1.BDOS.2300374</t>
  </si>
  <si>
    <t xml:space="preserve">https://community.secop.gov.co/Public/Tendering/OpportunityDetail/Index?noticeUID=CO1.NTC.2322567&amp;isFromPublicArea=True&amp;isModal=False
</t>
  </si>
  <si>
    <t>CPS-231-2021</t>
  </si>
  <si>
    <t>CD-NC-254-2021</t>
  </si>
  <si>
    <t>HERLY GARCIA DUARTE</t>
  </si>
  <si>
    <t>Prestación de servicios profesionales especializados en el Grupo Gestión Financiera, con el fin de preparar y certificar los Estados Financieros de Parques Nacionales Naturales de Colombia y de la Subcuenta Fondo Nacional Ambiental –Parques Nacionales, de conformidad con las normas emitidas por la Contaduría General de la Nación y demás normas relacionadas para el Sector Público, a fin de garantizar su razonabilidad y oportunidad.</t>
  </si>
  <si>
    <t>48121 - 58221</t>
  </si>
  <si>
    <t>84821 - 821</t>
  </si>
  <si>
    <t>380-47-994000118564</t>
  </si>
  <si>
    <t>2021420501000230E</t>
  </si>
  <si>
    <t>https://www.secop.gov.co/CO1BusinessLine/Tendering/BuyerWorkArea/Index?docUniqueIdentifier=CO1.BDOS.2323685</t>
  </si>
  <si>
    <t xml:space="preserve">https://community.secop.gov.co/Public/Tendering/OpportunityDetail/Index?noticeUID=CO1.NTC.2330670&amp;isFromPublicArea=True&amp;isModal=False
</t>
  </si>
  <si>
    <t>CPS-232-2021</t>
  </si>
  <si>
    <t>CD-NC-255-2021</t>
  </si>
  <si>
    <t>Prestación de servicios profesionales para brindar apoyo metodológico en la formulación y seguimiento a los proyectos/convenios e iniciativas de cooperación con recursos provenientes de fuentes oficiales y no oficiales, articuladas con la planeación estratégica de Parques Nacionales Naturales de Colombia.</t>
  </si>
  <si>
    <t>43821 - 58221</t>
  </si>
  <si>
    <t>85521 - 921</t>
  </si>
  <si>
    <t>14-44-101137675</t>
  </si>
  <si>
    <t>2021420501000231E</t>
  </si>
  <si>
    <t>https://www.secop.gov.co/CO1BusinessLine/Tendering/BuyerWorkArea/Index?docUniqueIdentifier=CO1.BDOS.2324471</t>
  </si>
  <si>
    <t xml:space="preserve">https://community.secop.gov.co/Public/Tendering/OpportunityDetail/Index?noticeUID=CO1.NTC.2333367&amp;isFromPublicArea=True&amp;isModal=False
</t>
  </si>
  <si>
    <t>CPS-233-2021</t>
  </si>
  <si>
    <t>CD-NC-256-2021</t>
  </si>
  <si>
    <t>DORIS JOHANNA GUZMAN PARRA</t>
  </si>
  <si>
    <t>Prestación de servicios profesionales especializados a la Subdirección Administrativa y Financiera para gestionar las actividades relacionadas con la programación, distribución, consolidación, modificación, seguimiento y análisis del presupuesto anual de Parques Nacionales y de la Subcuenta de FONAM Parques, acorde con los planes y programas de la Entidad.</t>
  </si>
  <si>
    <t>49321 - 58221</t>
  </si>
  <si>
    <t>85921 - 1021</t>
  </si>
  <si>
    <t>NB-100182270</t>
  </si>
  <si>
    <t>2021420501000232E</t>
  </si>
  <si>
    <t>https://www.secop.gov.co/CO1BusinessLine/Tendering/BuyerWorkArea/Index?docUniqueIdentifier=CO1.BDOS.2333984</t>
  </si>
  <si>
    <t xml:space="preserve">https://community.secop.gov.co/Public/Tendering/OpportunityDetail/Index?noticeUID=CO1.NTC.2340548&amp;isFromPublicArea=True&amp;isModal=False
</t>
  </si>
  <si>
    <t>CPS-234-2021</t>
  </si>
  <si>
    <t>CD-NC-257-2021</t>
  </si>
  <si>
    <t>JOSÉ DEL CARMEN HERRERA TOVAR</t>
  </si>
  <si>
    <t>Prestación de servicios profesionales especializados en el Grupo Gestión Financiera, para realizar las actividades relacionadas con el área de presupuesto tales como la desagregación presupuestal, gestión y seguimiento a tramites presupuestales ante los entes externos, gestión de los instrumentos del sistema integrado, parametrizaciones en SIIF, seguimiento a la gestión de cartera; así como organizar, estructurar y evaluar los indicadores financieros de los procesos contractuales de Nivel Central y validación de indicadores financieros de las Direcciones Territoriales</t>
  </si>
  <si>
    <t>49121 - 58221</t>
  </si>
  <si>
    <t>87421 - 1121</t>
  </si>
  <si>
    <t xml:space="preserve">	380 47 994000118675</t>
  </si>
  <si>
    <t>2021420501000233E</t>
  </si>
  <si>
    <t>https://www.secop.gov.co/CO1BusinessLine/Tendering/BuyerWorkArea/Index?docUniqueIdentifier=CO1.BDOS.2338113</t>
  </si>
  <si>
    <t xml:space="preserve">https://community.secop.gov.co/Public/Tendering/OpportunityDetail/Index?noticeUID=CO1.NTC.2344220&amp;isFromPublicArea=True&amp;isModal=False
</t>
  </si>
  <si>
    <t>CPS-235-2021</t>
  </si>
  <si>
    <t>CD-NC-258-2021</t>
  </si>
  <si>
    <t>ADRIANA DE LOS ANGELES BARON WILCHES</t>
  </si>
  <si>
    <t>Prestar servicios profesionales especializados para adelantar la implementación del Sistema de Control Interno en la Entidad, a través de los Seguimientos y las Auditorías Internas, fomento de la Cultura del Autocontrol, con enfoque jurídico a los tres niveles de decisión de Parques Nacionales Naturales de Colombia, de igual forma apoyar a la Coordinación del Grupo de Control Interno en el desarrollo y cumplimiento del Plan Anual de Auditorías 2021 y demás obligaciones asignadas.</t>
  </si>
  <si>
    <t>2021420501000234E</t>
  </si>
  <si>
    <t>https://www.secop.gov.co/CO1BusinessLine/Tendering/BuyerWorkArea/Index?docUniqueIdentifier=CO1.BDOS.2340575</t>
  </si>
  <si>
    <t xml:space="preserve">https://community.secop.gov.co/Public/Tendering/OpportunityDetail/Index?noticeUID=CO1.NTC.2347797&amp;isFromPublicArea=True&amp;isModal=False
</t>
  </si>
  <si>
    <t>CPS-236-2021</t>
  </si>
  <si>
    <t>CD-NC-259-2021</t>
  </si>
  <si>
    <t>NUBIA PIMIENTO DE GOMEZ</t>
  </si>
  <si>
    <t>Prestar servicios profesionales especializados para adelantar la implementación del Sistema de Control Interno en la Entidad, a través de los Seguimientos y las Auditorías Internas, fomento de la Cultura Autocontrol, con enfoque financiero a los tres niveles de decisión de Parques Nacionales Naturales de Colombia, de igual forma apoyar a la Coordinación del Grupo de Control Interno en el desarrollo y cumplimiento del Plan Anual de Auditorías 2021 y demás obligaciones asignadas</t>
  </si>
  <si>
    <t>2021420501000235E</t>
  </si>
  <si>
    <t>https://www.secop.gov.co/CO1BusinessLine/Tendering/BuyerWorkArea/Index?docUniqueIdentifier=CO1.BDOS.2339828</t>
  </si>
  <si>
    <t xml:space="preserve">https://community.secop.gov.co/Public/Tendering/OpportunityDetail/Index?noticeUID=CO1.NTC.2348681&amp;isFromPublicArea=True&amp;isModal=False
</t>
  </si>
  <si>
    <t>CPS-237-2021</t>
  </si>
  <si>
    <t>CD-NC-262-2021</t>
  </si>
  <si>
    <t>NURY MAYERLIN QUIÑONEZ</t>
  </si>
  <si>
    <t>Prestación de servicios profesionales especializados en el Grupo de Gestión Financiera para la administración y control de PAC, gestión de los instrumentos del sistema integrado del área de tesorería y análisis a la información del Financiera de la Entidad con el fin de contribuir con las metas institucionales</t>
  </si>
  <si>
    <t>49221 - 58221</t>
  </si>
  <si>
    <t>89321 - 1221</t>
  </si>
  <si>
    <t>380-47-994000118736-0</t>
  </si>
  <si>
    <t>2021420501000236E</t>
  </si>
  <si>
    <t>https://www.secop.gov.co/CO1BusinessLine/Tendering/BuyerWorkArea/Index?docUniqueIdentifier=CO1.BDOS.2344066</t>
  </si>
  <si>
    <t xml:space="preserve">https://community.secop.gov.co/Public/Tendering/OpportunityDetail/Index?noticeUID=CO1.NTC.2350000&amp;isFromPublicArea=True&amp;isModal=False
</t>
  </si>
  <si>
    <t>CPS-238-2021</t>
  </si>
  <si>
    <t>CD-NC-261-2021</t>
  </si>
  <si>
    <t>KAREN LORENA CAÑIZALES MANOSALVA</t>
  </si>
  <si>
    <t>2021420501000237E</t>
  </si>
  <si>
    <t>https://www.secop.gov.co/CO1BusinessLine/Tendering/BuyerWorkArea/Index?docUniqueIdentifier=CO1.BDOS.2341931</t>
  </si>
  <si>
    <t xml:space="preserve">https://community.secop.gov.co/Public/Tendering/OpportunityDetail/Index?noticeUID=CO1.NTC.2352264&amp;isFromPublicArea=True&amp;isModal=False
</t>
  </si>
  <si>
    <t>CPS-239-2021</t>
  </si>
  <si>
    <t>CD-NC-265-2021</t>
  </si>
  <si>
    <t>SANDRA MARITZA LOZANO AMAYA</t>
  </si>
  <si>
    <t>Prestar los Servicios Profesionales en el Grupo de Comunicación y Educación Ambiental para Apoyo a la gestión institucional en materia de comunicaciones y educación ambiental, orientada al fortalecimiento de la imagen de la Entidad, a través de los mecanismos de comunicación sectorial, externa e interna, que permitan la divulgación de la gestión tanto de las actividades del nivel central, como de las direcciones territoriales y las áreas protegidas, con quienes trabajará articuladamente para apoyar los procesos de comunicación local y regional, en su misión de conservar la riqueza natural y cultural del país</t>
  </si>
  <si>
    <t>2021420501000238E</t>
  </si>
  <si>
    <t>MYRIAM JEANETH GONZALEZ SANCHEZ</t>
  </si>
  <si>
    <t>https://www.secop.gov.co/CO1BusinessLine/Tendering/BuyerWorkArea/Index?docUniqueIdentifier=CO1.BDOS.2356623</t>
  </si>
  <si>
    <t xml:space="preserve">https://community.secop.gov.co/Public/Tendering/OpportunityDetail/Index?noticeUID=CO1.NTC.2361388&amp;isFromPublicArea=True&amp;isModal=False
</t>
  </si>
  <si>
    <t>CPS-240-2021</t>
  </si>
  <si>
    <t>CD-NC-260-2021</t>
  </si>
  <si>
    <t>MARIA CAMILA RAMIREZ HERNANDEZ</t>
  </si>
  <si>
    <t>Prestación de servicios profesionales especializados para realizar el control de calidad temático y topológico a la interpretación de las coberturas de la tierra en Parques Nacionales.</t>
  </si>
  <si>
    <t>2021420501000239E</t>
  </si>
  <si>
    <t>https://www.secop.gov.co/CO1BusinessLine/Tendering/BuyerWorkArea/Index?docUniqueIdentifier=CO1.BDOS.2365130</t>
  </si>
  <si>
    <t>https://community.secop.gov.co/Public/Tendering/OpportunityDetail/Index?noticeUID=CO1.NTC.2371627&amp;isFromPublicArea=True&amp;isModal=False</t>
  </si>
  <si>
    <t>CPS-241-2021</t>
  </si>
  <si>
    <t>CD-NC-264-2021</t>
  </si>
  <si>
    <t>DEISSY NATHALY CARDENAS LEMUS</t>
  </si>
  <si>
    <t>Prestación de servicios profesionales, con el fin de atender, analizar y gestionar lo relacionado con el sistema de gestión integrado y demás instrumentos de planeación del proceso de Recursos financieros, y apoyar las actividades propias de la Coordinación Financiera de la Entidad</t>
  </si>
  <si>
    <t>48321 - 58221</t>
  </si>
  <si>
    <t>93221 - 1321</t>
  </si>
  <si>
    <t>2021420501000240E</t>
  </si>
  <si>
    <t>https://www.secop.gov.co/CO1BusinessLine/Tendering/BuyerWorkArea/Index?docUniqueIdentifier=CO1.BDOS.2351914</t>
  </si>
  <si>
    <t xml:space="preserve">https://community.secop.gov.co/Public/Tendering/OpportunityDetail/Index?noticeUID=CO1.NTC.2375975&amp;isFromPublicArea=True&amp;isModal=False
</t>
  </si>
  <si>
    <t>CPS-242-2021</t>
  </si>
  <si>
    <t>CD-NC-269-2021</t>
  </si>
  <si>
    <t>Prestación de servicios profesionales en el Grupo Gestión Financiera con el fin de atender y gestionar lo relacionado en materia tributaria de Parques Nacionales Naturales de Colombia y de la Subcuenta FONAM - Parques, desarrollo de actividades de gestión contable y respuesta a requerimientos de índole tributario a entidades externas e internas, garantizando el cumplimiento de obligaciones formales tributarias de la Entidad, de acuerdo a normatividad vigente.</t>
  </si>
  <si>
    <t>45321 - 58221</t>
  </si>
  <si>
    <t>95721 - 1421</t>
  </si>
  <si>
    <t>DORA LUCIA BASTIDAS CAMARGO</t>
  </si>
  <si>
    <t>2021420501000241E</t>
  </si>
  <si>
    <t>https://www.secop.gov.co/CO1BusinessLine/Tendering/BuyerWorkArea/Index?docUniqueIdentifier=CO1.BDOS.2387737</t>
  </si>
  <si>
    <t>https://community.secop.gov.co/Public/Tendering/OpportunityDetail/Index?noticeUID=CO1.NTC.2399242&amp;isFromPublicArea=True&amp;isModal=False</t>
  </si>
  <si>
    <t>CPS-243-2021</t>
  </si>
  <si>
    <t>CD-NC-270-2021</t>
  </si>
  <si>
    <t>ANGELA MARIA ORTIZ VILLALBA</t>
  </si>
  <si>
    <t>Prestación de servicios profesionales para brindar apoyo al Grupo de comunicaciones, en el seguimiento y/o actualización de los diferentes instrumentos de planeación en el marco del Modelo Integrado de Planeación y Gestión vigente.</t>
  </si>
  <si>
    <t>2021420501000242E</t>
  </si>
  <si>
    <t>https://www.secop.gov.co/CO1BusinessLine/Tendering/BuyerWorkArea/Index?docUniqueIdentifier=CO1.BDOS.2400878</t>
  </si>
  <si>
    <t xml:space="preserve">https://community.secop.gov.co/Public/Tendering/OpportunityDetail/Index?noticeUID=CO1.NTC.2421622&amp;isFromPublicArea=True&amp;isModal=False
</t>
  </si>
  <si>
    <t>CPS-244-2021</t>
  </si>
  <si>
    <t>CD-NC-271-2021</t>
  </si>
  <si>
    <t>VIDAL ARTURO CASTELBLANCO CASTELBLANCO</t>
  </si>
  <si>
    <t>Prestación de servicios profesionales para realizar el cálculo actuarial para los funcionarios de la entidad (reubicados del Inderena) con corte a 31 de diciembre 2021, cumpliendo con los criterios establecidos para los beneficios a largo plazo indicados en el Marco Normativo para entidades de Gobierno de la Resolución 533 de 2015 y sus modificaciones</t>
  </si>
  <si>
    <t>2021420501000243E</t>
  </si>
  <si>
    <t>https://www.secop.gov.co/CO1BusinessLine/Tendering/BuyerWorkArea/Index?docUniqueIdentifier=CO1.BDOS.2419511</t>
  </si>
  <si>
    <t>https://community.secop.gov.co/Public/Tendering/OpportunityDetail/Index?noticeUID=CO1.NTC.2431342&amp;isFromPublicArea=True&amp;isModal=False</t>
  </si>
  <si>
    <t>CPS-245-2021</t>
  </si>
  <si>
    <t>CD-NC-273-2021</t>
  </si>
  <si>
    <t>CAROL JAZMIN GAMBA GONZALEZ</t>
  </si>
  <si>
    <t>Prestación de servicios profesionales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garantizar en la razonabilidad de las cuentas de pasivos y propiedad planta y equipos reflejadas en los Estados Financieros de la Entidad.</t>
  </si>
  <si>
    <t>105221 - 1721</t>
  </si>
  <si>
    <t>2021420501000244E</t>
  </si>
  <si>
    <t>https://www.secop.gov.co/CO1BusinessLine/Tendering/BuyerWorkArea/Index?docUniqueIdentifier=CO1.BDOS.2420759</t>
  </si>
  <si>
    <t>https://community.secop.gov.co/Public/Tendering/OpportunityDetail/Index?noticeUID=CO1.NTC.2432187&amp;isFromPublicArea=True&amp;isModal=False</t>
  </si>
  <si>
    <t>CPS-246-2021</t>
  </si>
  <si>
    <t>CD-NC-274-2021</t>
  </si>
  <si>
    <t>JENNY LORENA QUITIAN TELLEZ</t>
  </si>
  <si>
    <t xml:space="preserve">Prestación de servicios profesionales en el Grupo Gestión Financiera, con el fin de realizar las actividades de gestión y análisis contable de Parques Nacionales Naturales de Colombia y la Subcuenta FONAM Parques, de conformidad con las normas emitidas por la Contaduría General de la Nación y demás normas relacionadas para el Sector Público, a fin de contribuir en la razonabilidad y oportunidad de los Estados Financieros.	 </t>
  </si>
  <si>
    <t>53321 - 58221</t>
  </si>
  <si>
    <t>105321 - 1821</t>
  </si>
  <si>
    <t>3/12/2021 - novedad</t>
  </si>
  <si>
    <t>2021420501000245E</t>
  </si>
  <si>
    <t>https://www.secop.gov.co/CO1BusinessLine/Tendering/BuyerWorkArea/Index?docUniqueIdentifier=CO1.BDOS.2420675</t>
  </si>
  <si>
    <t>https://community.secop.gov.co/Public/Tendering/OpportunityDetail/Index?noticeUID=CO1.NTC.2433613&amp;isFromPublicArea=True&amp;isModal=False</t>
  </si>
  <si>
    <t>AMP-001-2021 OC:73556</t>
  </si>
  <si>
    <t>OC</t>
  </si>
  <si>
    <t>PROCALCULO PROSIS</t>
  </si>
  <si>
    <t xml:space="preserve">Adhesión al Instrumento CCE-139-IAD-2020 de Agregación de Demanda para la adquisición de Software por catálogo para adquirir la suscripción al servicio de consulta y descarga de imágenes satelitales que sirvan como insumo para el monitoreo de coberturas de la tierra a escala detallada y al seguimiento de fenómenos antrópicos al interior de Parques Nacionales. </t>
  </si>
  <si>
    <t>6 ACUERDO MARCO DE PRECIO</t>
  </si>
  <si>
    <t>21 ORDEN DE COMPRA</t>
  </si>
  <si>
    <t>2 PERSONA JURIDICA</t>
  </si>
  <si>
    <t>1 NIT</t>
  </si>
  <si>
    <t>8 DV 7</t>
  </si>
  <si>
    <t>PROCALCULO / GINA BARON MUÑOZ</t>
  </si>
  <si>
    <t>46 CUMPLIM+ ESTABIL_CALIDAD D OBRA+ PAGO D SALARIOS_PRESTAC SOC LEGALES</t>
  </si>
  <si>
    <t>15-44-101246968</t>
  </si>
  <si>
    <t>2021420502200001E</t>
  </si>
  <si>
    <t>https://www.colombiacompra.gov.co/tienda-virtual-del-estado-colombiano/ordenes-compra/73556</t>
  </si>
  <si>
    <t>AMP-002-2021 OC:74797</t>
  </si>
  <si>
    <t>SUMIMAS</t>
  </si>
  <si>
    <t>Adhesión al acuerdo marco CCE-925-AMP-2019, Adquisición de equipos de Cómputo Workstation para Parques Nacionales Naturales deColombia</t>
  </si>
  <si>
    <t>2 DV 1</t>
  </si>
  <si>
    <t>SUMIMAS S.A. / JUAN CARLOS ROBLEDO VELEZ</t>
  </si>
  <si>
    <t>44 CUMPLIM+ CALIDAD_CORRECTO FUNCIONAM D LOS BIENES SUMIN</t>
  </si>
  <si>
    <t>I-100006353</t>
  </si>
  <si>
    <t>2 ADICIÓN EN TIEMPO (PRÓRROGAS)</t>
  </si>
  <si>
    <t>8/10/0201</t>
  </si>
  <si>
    <t>PRORROGA FECHA TER INI (11/10/2021)</t>
  </si>
  <si>
    <t>2021420502200002E</t>
  </si>
  <si>
    <t>https://www.colombiacompra.gov.co/tienda-virtual-del-estado-colombiano/ordenes-compra/74797</t>
  </si>
  <si>
    <t>AMP-003-2021 OC:74798</t>
  </si>
  <si>
    <t>UNIPLES S.A.</t>
  </si>
  <si>
    <t>Adhesión al acuerdo marco CCE- 925-AMP-2019, Adquisición de equipos de Cómputo para Parques Nacionales Naturales de Colombia</t>
  </si>
  <si>
    <t>UNIPLES / HECTOR ESPEJO</t>
  </si>
  <si>
    <t>M-100149371</t>
  </si>
  <si>
    <t>8/10/0201 - 14/12/2021</t>
  </si>
  <si>
    <t>2021420502200003E</t>
  </si>
  <si>
    <t>https://www.colombiacompra.gov.co/tienda-virtual-del-estado-colombiano/ordenes-compra/74798</t>
  </si>
  <si>
    <t>AMP-004-2021 OC:76737</t>
  </si>
  <si>
    <t>Adhesión al acuerdo marco CCE- 925-AMP-2019, arriendo de equipos de cómputo para Parques Nacionales Naturales de Colombia</t>
  </si>
  <si>
    <t>I-100006929</t>
  </si>
  <si>
    <t>25/11/2021 - 14/12/2021</t>
  </si>
  <si>
    <t>PRORROGA FECHA TER INI (29/11/2021)</t>
  </si>
  <si>
    <t>2021420502200004E</t>
  </si>
  <si>
    <t>https://www.colombiacompra.gov.co/tienda-virtual-del-estado-colombiano/ordenes-compra/76737</t>
  </si>
  <si>
    <t>AMP-005-2021 OC:78269</t>
  </si>
  <si>
    <t>INVERSION Y HOGAR SAS</t>
  </si>
  <si>
    <t>Adhesión al acuerdo marco de precios CCE-197-AMP-2021 para la compra de botiquines con los respectivos suministros para las sedes administrativas  y operativas de Parques Nacionales Naturales de Colombia</t>
  </si>
  <si>
    <t>4 DV 3</t>
  </si>
  <si>
    <t xml:space="preserve">NB-100182403 </t>
  </si>
  <si>
    <t>2021420502200005E</t>
  </si>
  <si>
    <t>https://www.colombiacompra.gov.co/tienda-virtual-del-estado-colombiano/ordenes-compra/78269</t>
  </si>
  <si>
    <t>AMP-006-2021 OC:79656</t>
  </si>
  <si>
    <t>ADHESIÓN AL ACUERDO MARCO DE PRECIOS CCE-197-AMP-2021 PARA LA COMPRA DE BOTIQUINES TIPO A, CON SUS RESPECTIVOS ELEMENTOS PARA EL PARQUE MOTOR Y AUTOMOTOR DE PARQUES NACIONALES NATURALES DE COLOMBIA</t>
  </si>
  <si>
    <t>NB-100184743</t>
  </si>
  <si>
    <t>2021420502200006E</t>
  </si>
  <si>
    <t>https://www.colombiacompra.gov.co/tienda-virtual-del-estado-colombiano/ordenes-compra/79656</t>
  </si>
  <si>
    <t>AMP-007-2021 OC:81089</t>
  </si>
  <si>
    <t>CASALIMPIA S.A.</t>
  </si>
  <si>
    <t xml:space="preserve">Adhesión al Acuerdo Marco de Precios CCE-972-AMP-2019 para la Prestación del servicio integral de aseo y cafetería en las Instalaciones del Nivel Central de para Parques Nacionales Naturales de Colombia </t>
  </si>
  <si>
    <t>39121 - 67321</t>
  </si>
  <si>
    <t>102421 - 1521</t>
  </si>
  <si>
    <t>BERKLEY  COLOMBIA SEGUROS</t>
  </si>
  <si>
    <t>2021420502200007E</t>
  </si>
  <si>
    <t>https://www.colombiacompra.gov.co/tienda-virtual-del-estado-colombiano/ordenes-compra/81089</t>
  </si>
  <si>
    <t>AMP-008-2021 OC:81445</t>
  </si>
  <si>
    <t>EFORCES</t>
  </si>
  <si>
    <t>Adhesión al Instrumento CCE-139-IAD-2020 de agregación por demanda para la adquisición de software por catálogo para contratar la renovación de los servicios de correo electrónico y herramientas colaborativas de la plataforma de comunicación y colaboración Google Workspace para Parques Nacionales Naturales de Colombia.</t>
  </si>
  <si>
    <t>7 DV 6</t>
  </si>
  <si>
    <t>15-44-101253994</t>
  </si>
  <si>
    <t>2021420502200008E</t>
  </si>
  <si>
    <t>https://www.colombiacompra.gov.co/tienda-virtual-del-estado-colombiano/ordenes-compra/81445</t>
  </si>
  <si>
    <t>AMP-009-2021 OC:81593</t>
  </si>
  <si>
    <t>Adhesión al Instrumento CCE-139-IAD-2020 de Agregación de Demanda para la adquisición de Software por catálogo para adquirir la suscripción al servicio de consulta, programación y descarga de imágenes satelitales de radar que sirvan como insumo para el monitoreo de coberturas de la tierra a escala detallada, en zonas de alta nubosidad y al seguimiento de fenómenos antrópicos al interior de Parques Nacionales.</t>
  </si>
  <si>
    <t>15-44-101254098</t>
  </si>
  <si>
    <t>2021420502200009E</t>
  </si>
  <si>
    <t>https://www.colombiacompra.gov.co/tienda-virtual-del-estado-colombiano/ordenes-compra/81593</t>
  </si>
  <si>
    <t>AMP-010-2021 OC:81593</t>
  </si>
  <si>
    <t>ESRI COLOMBIA SAS</t>
  </si>
  <si>
    <t>Adhesión al Instrumento de agregación de demanda CCE-139-IAD-2020 Software por Catálogo para la renovación del volumen de usuarios y créditos para uso de la plataforma ArcGIS online y sus herramientas web incluidas para dar continuidad a los procesos de publicación de servicios de mapa, tableros de control sobre información geográfica y herramientas de captura en campo</t>
  </si>
  <si>
    <t>2021420502200010E</t>
  </si>
  <si>
    <t>https://www.colombiacompra.gov.co/tienda-virtual-del-estado-colombiano/ordenes-compra/82072</t>
  </si>
  <si>
    <t>AMP-011-2021 OC:82314</t>
  </si>
  <si>
    <t>ETB</t>
  </si>
  <si>
    <t>Adhesión al acuerdo marco para la prestación del servicio de conectividad No. CCENEG-024-1-2020, para parques nacionales naturales de Colombia</t>
  </si>
  <si>
    <t>38821 - 67321</t>
  </si>
  <si>
    <t>107221 - 2121</t>
  </si>
  <si>
    <t>9 DV 8</t>
  </si>
  <si>
    <t>360-47-994000023448</t>
  </si>
  <si>
    <t>2021420502200011E</t>
  </si>
  <si>
    <t>https://www.colombiacompra.gov.co/tienda-virtual-del-estado-colombiano/ordenes-compra/82314</t>
  </si>
  <si>
    <t>AMP-012-2021 OC:82602</t>
  </si>
  <si>
    <t>PC MICROS SAS</t>
  </si>
  <si>
    <t>Adhesión Acuerdo Marco CCE-273-AM–2020 de adquisición de software empresarial para contratar la renovación del Software de Antivirus para Parques Nacionales Naturales de Colombia</t>
  </si>
  <si>
    <t>21-44-101370988</t>
  </si>
  <si>
    <t>2021420502200012E</t>
  </si>
  <si>
    <t>https://www.colombiacompra.gov.co/tienda-virtual-del-estado-colombiano/ordenes-compra/82602</t>
  </si>
  <si>
    <t>AMP-013-2021 OC:82736</t>
  </si>
  <si>
    <t>CONTROLES EMPRESARIALES</t>
  </si>
  <si>
    <t>Adhesión al Instrumento de agregación por demanda CCE-139-IAD-2020 para contratar la adquisición de licencias Microsoft Office Standard 2019 para Parques Nacionales Naturales de Colombia.</t>
  </si>
  <si>
    <t>16/12/0201</t>
  </si>
  <si>
    <t>3 DV 2</t>
  </si>
  <si>
    <t>3227809-8</t>
  </si>
  <si>
    <t>2021420502200013E</t>
  </si>
  <si>
    <t>https://www.colombiacompra.gov.co/tienda-virtual-del-estado-colombiano/ordenes-compra/82736</t>
  </si>
  <si>
    <t>CAR-001-2021</t>
  </si>
  <si>
    <t>CD-NC-247-2021**</t>
  </si>
  <si>
    <t>CORPORACION DE FERIAS Y EXPOSICIONES-CORFERIAS</t>
  </si>
  <si>
    <t>Contratar el arrendamiento con sus usos conexos del área de exhibición (17 - 18) ubicado en el stand de la UE en el pabellón 6 de Corferias - Corporación de Ferias y Exposiciones S.A Usuario Operador de Zona Franca, ubicado en la carrera 37 No. 24 – 67 de la ciudad de Bogotá, para la participación de Parques Nacionales Naturales de Colombia– Programa Desarrollo Local Sostenible en la séptima versión de la Feria Internacional del Medio Ambiente-FIMA.</t>
  </si>
  <si>
    <t>1 ARRENDAMIENTO y/o ADQUISICIÓN DE INMUEBLES</t>
  </si>
  <si>
    <t>CORPORACION DE FERIAS Y EXPOSICIONES-CORFERIAS / Mario Cajiao Pedraza</t>
  </si>
  <si>
    <t>2021420500100001E</t>
  </si>
  <si>
    <t>https://www.secop.gov.co/CO1BusinessLine/Tendering/BuyerWorkArea/Index?docUniqueIdentifier=CO1.BDOS.2274499</t>
  </si>
  <si>
    <t xml:space="preserve">https://community.secop.gov.co/Public/Tendering/OpportunityDetail/Index?noticeUID=CO1.NTC.2278457&amp;isFromPublicArea=True&amp;isModal=False
</t>
  </si>
  <si>
    <t>CCV-001-2021</t>
  </si>
  <si>
    <t>IPMC-NC-005-2021</t>
  </si>
  <si>
    <t>EXTINTORES FIREXT S.A.S.</t>
  </si>
  <si>
    <t>Contratar la compra, mantenimiento y recarga para los extintores, ubicados de la sede central y en los vehículos asignados al Nivel Central de Parques Nacionales Naturales así mismo la compra de un kit antiderrames químicos para la bodega del nivel Central de Parques Nacionales Naturales.</t>
  </si>
  <si>
    <t>5 MÍNIMA CUANTÍA</t>
  </si>
  <si>
    <t>3 COMPRAVENTA y/o SUMINISTRO</t>
  </si>
  <si>
    <t>COMPRAVENTA</t>
  </si>
  <si>
    <t>EXTINTORES FIREXT SAS / Brandon Sebastian Granados Castiblanco</t>
  </si>
  <si>
    <t>33-47101006405</t>
  </si>
  <si>
    <t>LUIS ALBERTO ORTIZ MORALES</t>
  </si>
  <si>
    <t>2021420500300001E</t>
  </si>
  <si>
    <t>https://www.secop.gov.co/CO1BusinessLine/Tendering/BuyerWorkArea/Index?docUniqueIdentifier=CO1.BDOS.2013657</t>
  </si>
  <si>
    <t>https://community.secop.gov.co/Public/Tendering/OpportunityDetail/Index?noticeUID=CO1.NTC.2022195&amp;isFromPublicArea=True&amp;isModal=False</t>
  </si>
  <si>
    <t>CCV-002-2021</t>
  </si>
  <si>
    <t>IPMC-NC-010-2021</t>
  </si>
  <si>
    <t>CORE IP S.A.S.</t>
  </si>
  <si>
    <t>Adquisición de licencias Microsoft®WindowsServerSTDCORE 2019 Government OLP 16 Licenses NoLevel CoreLic y NoLevel UsrCALX.</t>
  </si>
  <si>
    <t>5 DV 4</t>
  </si>
  <si>
    <t>M-100149670</t>
  </si>
  <si>
    <t>2021420500300002E</t>
  </si>
  <si>
    <t>https://www.secop.gov.co/CO1BusinessLine/Tendering/BuyerWorkArea/Index?docUniqueIdentifier=CO1.BDOS.2158929</t>
  </si>
  <si>
    <t xml:space="preserve">https://community.secop.gov.co/Public/Tendering/OpportunityDetail/Index?noticeUID=CO1.NTC.2164044&amp;isFromPublicArea=True&amp;isModal=False
</t>
  </si>
  <si>
    <t>CCV-003-2021</t>
  </si>
  <si>
    <t>LP-001-2021</t>
  </si>
  <si>
    <t>OPEN GROUP</t>
  </si>
  <si>
    <t>Adquisición e implementación de las herramientas de hardware y software requeridas para la modernización del centro de datos de Parques Nacionales Naturales de Colombia y Adquisición de Swicthes para las Direcciones Territoriales</t>
  </si>
  <si>
    <t>3 LICITACIÓN PÚBLICA</t>
  </si>
  <si>
    <t>OPEN GROUP - Ronald Ivan Muñoz</t>
  </si>
  <si>
    <t>45-44-101128897</t>
  </si>
  <si>
    <t>10/12/2021 PUBLICADA 14/12/2021</t>
  </si>
  <si>
    <t>cláusula quinta FORMA DE PAGO</t>
  </si>
  <si>
    <t>PRO: FECHA TER INICIAL 09/09/2021</t>
  </si>
  <si>
    <t>2021420500300003E</t>
  </si>
  <si>
    <t>https://www.secop.gov.co/CO1BusinessLine/Tendering/BuyerWorkArea/Index?docUniqueIdentifier=CO1.BDOS.2069100</t>
  </si>
  <si>
    <t xml:space="preserve">https://community.secop.gov.co/Public/Tendering/OpportunityDetail/Index?noticeUID=CO1.NTC.2143757&amp;isFromPublicArea=True&amp;isModal=False
</t>
  </si>
  <si>
    <t>CCV-004-2021</t>
  </si>
  <si>
    <t>IPMC-NC-014-2021</t>
  </si>
  <si>
    <t>MCD TRAINING &amp; CONSULTING S.A.S.</t>
  </si>
  <si>
    <t>Adquisición de licencias AutoCad para el grupo de Infraestructura de Parques Nacionales Naturales de Colombia.</t>
  </si>
  <si>
    <t>21-44-101367249</t>
  </si>
  <si>
    <t>2021420500300004E</t>
  </si>
  <si>
    <t>https://www.secop.gov.co/CO1BusinessLine/Tendering/BuyerWorkArea/Index?docUniqueIdentifier=CO1.BDOS.2309212</t>
  </si>
  <si>
    <t>https://community.secop.gov.co/Public/Tendering/OpportunityDetail/Index?noticeUID=CO1.NTC.2340435&amp;isFromPublicArea=True&amp;isModal=False</t>
  </si>
  <si>
    <t>CCV-005-2021</t>
  </si>
  <si>
    <t>IPMC-NC-018-2021</t>
  </si>
  <si>
    <t>NOMADA CI LTDA</t>
  </si>
  <si>
    <t>Compra de morrales con bolsa de hidratación camelback para el personal que desarrolla actividades misionales en Parques Nacionales Naturales de Colombia</t>
  </si>
  <si>
    <t>21-44-101369014</t>
  </si>
  <si>
    <t>2021420500300005E</t>
  </si>
  <si>
    <t>https://www.secop.gov.co/CO1BusinessLine/Tendering/BuyerWorkArea/Index?docUniqueIdentifier=CO1.BDOS.2370129</t>
  </si>
  <si>
    <t xml:space="preserve">https://community.secop.gov.co/Public/Tendering/OpportunityDetail/Index?noticeUID=CO1.NTC.2378560&amp;isFromPublicArea=True&amp;isModal=False
</t>
  </si>
  <si>
    <t>CCV-006-2021-FONAM</t>
  </si>
  <si>
    <t>IPMC-NC-020-2021</t>
  </si>
  <si>
    <t>GRUPO LOS LAGOS SAS</t>
  </si>
  <si>
    <t>Adquisición de papelería y consumibles de impresión para el Nivel Central PNNC. - GRUPO 1</t>
  </si>
  <si>
    <t>10 DV 9</t>
  </si>
  <si>
    <t>33-46-101035624</t>
  </si>
  <si>
    <t>PLAZO EN DÍAS HÁBILES</t>
  </si>
  <si>
    <t>2021420500300006E</t>
  </si>
  <si>
    <t>https://www.secop.gov.co/CO1BusinessLine/Tendering/BuyerWorkArea/Index?docUniqueIdentifier=CO1.BDOS.2388152</t>
  </si>
  <si>
    <t>https://community.secop.gov.co/Public/Tendering/OpportunityDetail/Index?noticeUID=CO1.NTC.2401520&amp;isFromPublicArea=True&amp;isModal=False</t>
  </si>
  <si>
    <t>CCV-007-2021-FONAM</t>
  </si>
  <si>
    <t>LA CASA DE SUMINISTRO Y SERVICIOS S.A.S - CAPROSUM</t>
  </si>
  <si>
    <t>Adquisición de papelería y consumibles de impresión para el Nivel Central PNNC. - GRUPO 2</t>
  </si>
  <si>
    <t>33-46-101035625</t>
  </si>
  <si>
    <t>2021420500300007E</t>
  </si>
  <si>
    <r>
      <rPr>
        <u/>
        <sz val="10"/>
        <color rgb="FF1155CC"/>
        <rFont val="Arial"/>
        <family val="2"/>
      </rPr>
      <t>https://community.secop.gov.co/Public/Tendering/OpportunityDetail/Index?noticeUID=CO1.NTC.2401520&amp;isFromPublicArea=True&amp;isModal=False</t>
    </r>
    <r>
      <rPr>
        <u/>
        <sz val="10"/>
        <color rgb="FF1155CC"/>
        <rFont val="Arial"/>
        <family val="2"/>
      </rPr>
      <t>e</t>
    </r>
  </si>
  <si>
    <t>CCV-008-2021</t>
  </si>
  <si>
    <t>SEL-ABREV-SI-001-2021</t>
  </si>
  <si>
    <t>COMPOMEDICA SAS</t>
  </si>
  <si>
    <t>COMPRA DE DESFIBRILADORES EXTERNOS AUTOMÁTICOS (DEA) PARA LA ATENCIÓN DE EMERGENCIAS EN PARQUES NACIONALES NATURALES DE COLOMBIA.</t>
  </si>
  <si>
    <t>4 SELECCIÓN ABREVIADA</t>
  </si>
  <si>
    <t>55-44-101069037</t>
  </si>
  <si>
    <t>2021420500300008E</t>
  </si>
  <si>
    <t>https://www.secop.gov.co/CO1BusinessLine/Tendering/BuyerWorkArea/Index?docUniqueIdentifier=CO1.BDOS.2292744</t>
  </si>
  <si>
    <t xml:space="preserve">https://community.secop.gov.co/Public/Tendering/OpportunityDetail/Index?noticeUID=CO1.NTC.2333364&amp;isFromPublicArea=True&amp;isModal=False
</t>
  </si>
  <si>
    <t>CCV-009-2021-FONAM</t>
  </si>
  <si>
    <t>IPMV-NC-024-2021</t>
  </si>
  <si>
    <t>BAMBOLA S.A.S.</t>
  </si>
  <si>
    <t>Adquisición productos institucionales relacionados con animales de la fauna colombiana elaborados en peluche de diferentes referencias y tamaños de acuerdo a las condiciones técnicas establecidas.</t>
  </si>
  <si>
    <t xml:space="preserve">9 DV 8 </t>
  </si>
  <si>
    <t>11-16-101022893</t>
  </si>
  <si>
    <t>2021420500300009E</t>
  </si>
  <si>
    <t>https://www.secop.gov.co/CO1BusinessLine/Tendering/BuyerWorkArea/Index?docUniqueIdentifier=CO1.BDOS.2402801</t>
  </si>
  <si>
    <t xml:space="preserve">https://community.secop.gov.co/Public/Tendering/OpportunityDetail/Index?noticeUID=CO1.NTC.2414278&amp;isFromPublicArea=True&amp;isModal=False
</t>
  </si>
  <si>
    <t>CCV-010-2021-FONAM</t>
  </si>
  <si>
    <t>IPMV-NC-022-2021</t>
  </si>
  <si>
    <t>ECO ESTRATEGIAS DE COMUNICACIÓN PUBLICITARIA SAS</t>
  </si>
  <si>
    <t>Adquisición de elementos de hidratación para la Tienda de Parques Nacionales</t>
  </si>
  <si>
    <t>96-46-101007838</t>
  </si>
  <si>
    <t>2021420500300010E</t>
  </si>
  <si>
    <t>https://www.secop.gov.co/CO1BusinessLine/Tendering/BuyerWorkArea/Index?docUniqueIdentifier=CO1.BDOS.2391323</t>
  </si>
  <si>
    <t xml:space="preserve">https://community.secop.gov.co/Public/Tendering/OpportunityDetail/Index?noticeUID=CO1.NTC.2406978&amp;isFromPublicArea=True&amp;isModal=False
</t>
  </si>
  <si>
    <t>CCV-011-2021-FONAM</t>
  </si>
  <si>
    <t>IPMV-NC-025-2021</t>
  </si>
  <si>
    <t>Editorial JL Impresores SAS</t>
  </si>
  <si>
    <t>Adquisición de productos institucionales de bolsas, libretas y etiquetas con destino a la Tienda de PNN, para apoyar la promoción y divulgación de las áreas protegidas de Parques Nacionales que permitan el desarrollo del proceso de fortalecimiento y conservación de la misma, de acuerdo a las especificaciones técnicas requeridas</t>
  </si>
  <si>
    <t>14-44-101142064</t>
  </si>
  <si>
    <t>2021420500300011E</t>
  </si>
  <si>
    <t>https://www.secop.gov.co/CO1BusinessLine/Tendering/BuyerWorkArea/Index?docUniqueIdentifier=CO1.BDOS.2406035</t>
  </si>
  <si>
    <t xml:space="preserve">https://community.secop.gov.co/Public/Tendering/OpportunityDetail/Index?noticeUID=CO1.NTC.2419330&amp;isFromPublicArea=True&amp;isModal=False
</t>
  </si>
  <si>
    <t>CCV-012-2021</t>
  </si>
  <si>
    <t>IPMV-NC-026-2021</t>
  </si>
  <si>
    <t>MCO GLOBAL SAS</t>
  </si>
  <si>
    <t>Renovación de Software de Análisis de Vulnerabilidades, para Parques Nacionales Naturales de Colombia, incluyendo servicios de soporte técnico, mantenimiento configuración y afinamiento.</t>
  </si>
  <si>
    <t>11-44-101179163</t>
  </si>
  <si>
    <t>2021420500300012E</t>
  </si>
  <si>
    <t>https://www.secop.gov.co/CO1BusinessLine/Tendering/BuyerWorkArea/Index?docUniqueIdentifier=CO1.BDOS.2420315</t>
  </si>
  <si>
    <t>https://community.secop.gov.co/Public/Tendering/OpportunityDetail/Index?noticeUID=CO1.NTC.2436500&amp;isFromPublicArea=True&amp;isModal=False</t>
  </si>
  <si>
    <t>CCV-013-2021</t>
  </si>
  <si>
    <t>IPMV-NC-028-2021</t>
  </si>
  <si>
    <t>SERVICIOS Y SUMINISTROS DEL META SAS</t>
  </si>
  <si>
    <t>Compra de juegos de mesa y elementos deportivos para fortalecer el plan de bienestar en pro de la calidad  de vida de los funcionarios de Parques Nacionales Naturales de Colombia</t>
  </si>
  <si>
    <t>NB-100189796</t>
  </si>
  <si>
    <t>2021420500300013E</t>
  </si>
  <si>
    <t>https://www.secop.gov.co/CO1BusinessLine/Tendering/BuyerWorkArea/Index?docUniqueIdentifier=CO1.BDOS.2426914</t>
  </si>
  <si>
    <t xml:space="preserve">https://community.secop.gov.co/Public/Tendering/OpportunityDetail/Index?noticeUID=CO1.NTC.2443164&amp;isFromPublicArea=True&amp;isModal=False
</t>
  </si>
  <si>
    <t>CS-001-2021</t>
  </si>
  <si>
    <t>CD-NC-171-2021</t>
  </si>
  <si>
    <t>SOPORTE LÓGICO</t>
  </si>
  <si>
    <t>Contratar el mantenimiento del Sistema de Información HUMANO WEB de Parques Nacionales, incluyendo soporte telefónico y plataforma, así como mesa de ayuda, cumpliendo los requisitos mínimos exigidos</t>
  </si>
  <si>
    <t>20 OTROS</t>
  </si>
  <si>
    <t>SERVICIOS</t>
  </si>
  <si>
    <t>SOPORTE LOGICO / DIEGO ARMANDO SANTACRUZ BENAVIDES (13072755)</t>
  </si>
  <si>
    <t>45 CUMPLIM+ CALIDAD DL SERVICIO</t>
  </si>
  <si>
    <t>NB-100156476</t>
  </si>
  <si>
    <t>2021420502400001E</t>
  </si>
  <si>
    <t>https://www.secop.gov.co/CO1BusinessLine/Tendering/BuyerWorkArea/Index?docUniqueIdentifier=CO1.BDOS.1824665</t>
  </si>
  <si>
    <t>https://community.secop.gov.co/Public/Tendering/ContractNoticePhases/View?PPI=CO1.PPI.12311551&amp;isFromPublicArea=True&amp;isModal=False</t>
  </si>
  <si>
    <t>CS-002-2021</t>
  </si>
  <si>
    <t>SEL-ABREV-001-2021</t>
  </si>
  <si>
    <t>MEDICAL PROTECTION LTDA SALUD OCUPACIONAL</t>
  </si>
  <si>
    <t>Contratar la prestación de servicios para la realización de exámenes médicos ocupacionales para los funcionarios de Parques Nacionales Naturales de Colombia de Nivel Central.</t>
  </si>
  <si>
    <t>MEDICAL PROTECTION LTDA SALUD OCUPACIONAL / Jose Luis Buitrago Redondo</t>
  </si>
  <si>
    <t xml:space="preserve">	390-47-994000060446</t>
  </si>
  <si>
    <t>2021420502400002E</t>
  </si>
  <si>
    <t>https://www.secop.gov.co/CO1BusinessLine/Tendering/BuyerWorkArea/Index?docUniqueIdentifier=CO1.BDOS.1852979</t>
  </si>
  <si>
    <t xml:space="preserve">https://community.secop.gov.co/Public/Tendering/OpportunityDetail/Index?noticeUID=CO1.NTC.1885433&amp;isFromPublicArea=True&amp;isModal=False
</t>
  </si>
  <si>
    <t>CS-003-2021</t>
  </si>
  <si>
    <t>IPMC-NC-003-2021</t>
  </si>
  <si>
    <t>CRR SOLUCIONES INTEGRALES S.A.S</t>
  </si>
  <si>
    <t>Contratar el servicio de mantenimiento preventivo y correctivo a los equipos tecnológicos de la sede Nivel Central (Calle 74 N° 11-81 Bogotá).</t>
  </si>
  <si>
    <t>CRR SOLUCIONES INTEGRALES S.A.S / LAURA VICTORIA GUAMANGA BOLAÑOS</t>
  </si>
  <si>
    <t>NV-100045254</t>
  </si>
  <si>
    <t>2021420502400003E</t>
  </si>
  <si>
    <t>https://www.secop.gov.co/CO1BusinessLine/Tendering/BuyerWorkArea/Index?docUniqueIdentifier=CO1.BDOS.1955785</t>
  </si>
  <si>
    <t xml:space="preserve">https://community.secop.gov.co/Public/Tendering/OpportunityDetail/Index?noticeUID=CO1.NTC.2012201&amp;isFromPublicArea=True&amp;isModal=False
</t>
  </si>
  <si>
    <t>CS-004-2021</t>
  </si>
  <si>
    <t>IPMC-NC-004-2021</t>
  </si>
  <si>
    <t>MAZARS COLOMBIA SAS</t>
  </si>
  <si>
    <t>Prestar los servicios de auditoria a los fondos de disposición y a las cuentas especiales del Programa Areas Protegidas y diversidad Biológica Fase I y II administrados por Patrimonio Natural Fondo para la Biodiversidad y Areas Protegidas, en cumplimiento de los compromisos adquiridos en el marco de la Cooperación Financiera de los Gobiernos de Alemania y Colombia, a través del KFW y Parques Nacionales Naturales de Colombia</t>
  </si>
  <si>
    <t>MAZARS COLOMBIA SAS / ERNESTO ERAZO CARDONA</t>
  </si>
  <si>
    <t>NB-100168293</t>
  </si>
  <si>
    <t>2021420502400004E</t>
  </si>
  <si>
    <t>https://www.secop.gov.co/CO1BusinessLine/Tendering/BuyerWorkArea/Index?docUniqueIdentifier=CO1.BDOS.2009675</t>
  </si>
  <si>
    <t xml:space="preserve">https://community.secop.gov.co/Public/Tendering/OpportunityDetail/Index?noticeUID=CO1.NTC.2015401&amp;isFromPublicArea=True&amp;isModal=False
</t>
  </si>
  <si>
    <t>CS-005-2021</t>
  </si>
  <si>
    <t>IPMC-NC-007-2021</t>
  </si>
  <si>
    <t>MULTISTREAM LATINOAMERICA SAS</t>
  </si>
  <si>
    <t>Suministro de servicios streaming para la emisora virtual de Parques Nacionales Naturales de Colombia</t>
  </si>
  <si>
    <t>CBC-100029299</t>
  </si>
  <si>
    <t>2021420502400005E</t>
  </si>
  <si>
    <t>https://www.secop.gov.co/CO1BusinessLine/Tendering/BuyerWorkArea/Index?docUniqueIdentifier=CO1.BDOS.2035796</t>
  </si>
  <si>
    <t xml:space="preserve">https://community.secop.gov.co/Public/Tendering/OpportunityDetail/Index?noticeUID=CO1.NTC.2039127&amp;isFromPublicArea=True&amp;isModal=False
</t>
  </si>
  <si>
    <t>CS-006-2021</t>
  </si>
  <si>
    <t>IPMC-NC-008-2021</t>
  </si>
  <si>
    <t>SISELCOM SISTEMAS ELECTRICOS Y DE COMUNICACIONES SAS</t>
  </si>
  <si>
    <t>Contratar el servicio de mantenimiento preventivo y correctivo incluyendo repuesto y mano de obra a (2) dos UPS marca EATON POWERWARE PW9390 de 80 Kva y PW9155 10 Kva, situadas en la sede Nivel Central de Parques Nacionales Naturales de Colombia, ubicada en Bogotá en la Calle 74 N° 11-81</t>
  </si>
  <si>
    <t>3143592-3</t>
  </si>
  <si>
    <t>2021420502400006E</t>
  </si>
  <si>
    <t>https://www.secop.gov.co/CO1BusinessLine/Tendering/BuyerWorkArea/Index?docUniqueIdentifier=CO1.BDOS.2115787</t>
  </si>
  <si>
    <t>https://community.secop.gov.co/Public/Tendering/OpportunityDetail/Index?noticeUID=CO1.NTC.2142498&amp;isFromPublicArea=True&amp;isModal=False</t>
  </si>
  <si>
    <t>CS-007-2021</t>
  </si>
  <si>
    <t>IPMC-NC-011-2021</t>
  </si>
  <si>
    <t>NELSON NOVA GOMEZ</t>
  </si>
  <si>
    <t>Contratar el servicio de mantenimiento preventivo y correctivo incluyendo repuestos para el circuito cerrado de televisión de la sede Nivel Central (Calle 74N° 11-81 Bogotá).</t>
  </si>
  <si>
    <t>11-46-101022573</t>
  </si>
  <si>
    <t>2021420502400007E</t>
  </si>
  <si>
    <t>https://www.secop.gov.co/CO1BusinessLine/Tendering/BuyerWorkArea/Index?docUniqueIdentifier=CO1.BDOS.2210771</t>
  </si>
  <si>
    <t>https://community.secop.gov.co/Public/Tendering/OpportunityDetail/Index?noticeUID=CO1.NTC.2223593&amp;isFromPublicArea=True&amp;isModal=False</t>
  </si>
  <si>
    <t>CS-008-2021</t>
  </si>
  <si>
    <t>IPMC-NC-012-2021</t>
  </si>
  <si>
    <t>REDNEET SAS</t>
  </si>
  <si>
    <t>Renovación del prefijo IPv6 con el que cuenta Parques Nacionales Naturales de Colombia</t>
  </si>
  <si>
    <t>21-44-101363797</t>
  </si>
  <si>
    <t>2021420502400008E</t>
  </si>
  <si>
    <t>https://www.secop.gov.co/CO1BusinessLine/Tendering/BuyerWorkArea/Index?docUniqueIdentifier=CO1.BDOS.2244907</t>
  </si>
  <si>
    <t xml:space="preserve">https://community.secop.gov.co/Public/Tendering/OpportunityDetail/Index?noticeUID=CO1.NTC.2257265&amp;isFromPublicArea=True&amp;isModal=False
</t>
  </si>
  <si>
    <t>CS-009-2021</t>
  </si>
  <si>
    <t>SEL-ABREV-002-2021</t>
  </si>
  <si>
    <t>SEGURIDAD DIGITAL LTDA</t>
  </si>
  <si>
    <t>Servicio de vigilancia, para la seguridad privada y recepción del personal en las instalaciones del Nivel Central de Parques Nacionales Naturales de Colombia en Bogotá D.C.</t>
  </si>
  <si>
    <t>102621 - 1621</t>
  </si>
  <si>
    <t>100016890 y RCE 100004061</t>
  </si>
  <si>
    <t>2021420502400009E</t>
  </si>
  <si>
    <t>https://www.secop.gov.co/CO1BusinessLine/Tendering/BuyerWorkArea/Index?docUniqueIdentifier=CO1.BDOS.2334538</t>
  </si>
  <si>
    <t xml:space="preserve">https://community.secop.gov.co/Public/Tendering/OpportunityDetail/Index?noticeUID=CO1.NTC.2380427&amp;isFromPublicArea=True&amp;isModal=False
</t>
  </si>
  <si>
    <t>CS-010-2021</t>
  </si>
  <si>
    <t>CD-NC-275-2021**</t>
  </si>
  <si>
    <t>MEGASOFT</t>
  </si>
  <si>
    <t>Servicio de Soporte Técnico y Mantenimiento del Sistema NEON, Almacén y Activos Fijos de Parques Nacionales Naturales de Colombia.</t>
  </si>
  <si>
    <t>21-44-101371211</t>
  </si>
  <si>
    <t>2021420502400010E</t>
  </si>
  <si>
    <t>https://www.secop.gov.co/CO1BusinessLine/Tendering/BuyerWorkArea/Index?docUniqueIdentifier=CO1.BDOS.2448451</t>
  </si>
  <si>
    <t xml:space="preserve">https://community.secop.gov.co/Public/Tendering/OpportunityDetail/Index?noticeUID=CO1.NTC.2460650&amp;isFromPublicArea=True&amp;isModal=False
</t>
  </si>
  <si>
    <t>CS-011-2021</t>
  </si>
  <si>
    <t>IPMC-NC-027-2021</t>
  </si>
  <si>
    <t>CENTRO CAR 19 LTDA</t>
  </si>
  <si>
    <t>Servicio de mantenimiento preventivo y correctivo, incluyendo repuestos originales y mano de obra calificada, para los vehículos asignados al nivel central de Parques Nacionales Naturales de Colombia.</t>
  </si>
  <si>
    <t>38721 - 58221</t>
  </si>
  <si>
    <t>107521 - 2221</t>
  </si>
  <si>
    <t>2021420502400011E</t>
  </si>
  <si>
    <t>https://www.secop.gov.co/CO1BusinessLine/Tendering/BuyerWorkArea/Index?docUniqueIdentifier=CO1.BDOS.2421922</t>
  </si>
  <si>
    <t xml:space="preserve">https://community.secop.gov.co/Public/Tendering/OpportunityDetail/Index?noticeUID=CO1.NTC.2435180&amp;isFromPublicArea=True&amp;isModal=False
</t>
  </si>
  <si>
    <t>CSU-001-2021</t>
  </si>
  <si>
    <t>IPMC-NC-001-2021</t>
  </si>
  <si>
    <t>CAMERFIRMA COLOMBIA S.A.S.</t>
  </si>
  <si>
    <t>Suministro de certificados digitales de función pública con sus respectivos dispositivos de almacenamiento criptográfico y soporte técnico, para los usuarios del aplicativo Sistema Integrado de Información Financiera – SIIF NACION, aplicativo de Gestión Documental (ORFEO) y Suministro de certificado de firma digital de persona jurídica.</t>
  </si>
  <si>
    <t>SUMINISTRO</t>
  </si>
  <si>
    <t>CAMERFIRMA / HÉCTOR JOSÉ SANTIAGO GARCIA</t>
  </si>
  <si>
    <t>18-44-101075286</t>
  </si>
  <si>
    <t>2021420501100001E</t>
  </si>
  <si>
    <t>https://www.secop.gov.co/CO1BusinessLine/Tendering/BuyerWorkArea/Index?docUniqueIdentifier=CO1.BDOS.1858440</t>
  </si>
  <si>
    <t>https://community.secop.gov.co/Public/Tendering/OpportunityDetail/Index?noticeUID=CO1.NTC.1880398&amp;isFromPublicArea=True&amp;isModal=False</t>
  </si>
  <si>
    <t>CSU-004-2021</t>
  </si>
  <si>
    <t>IPMC-NC-023-2021</t>
  </si>
  <si>
    <t>DISTRACOM S.A.</t>
  </si>
  <si>
    <t>Contratar el suministro de combustible, para los vehículos de propiedad de Parques Nacionales Naturales de Colombia con asignación en la ciudad de Bogotá.</t>
  </si>
  <si>
    <t>106921 - 2021</t>
  </si>
  <si>
    <t>CMT-100002045</t>
  </si>
  <si>
    <t>2021420501100002E</t>
  </si>
  <si>
    <t>https://www.secop.gov.co/CO1BusinessLine/Tendering/BuyerWorkArea/Index?docUniqueIdentifier=CO1.BDOS.2396140</t>
  </si>
  <si>
    <t xml:space="preserve">https://community.secop.gov.co/Public/Tendering/OpportunityDetail/Index?noticeUID=CO1.NTC.2430729&amp;isFromPublicArea=True&amp;isModal=False
</t>
  </si>
  <si>
    <t>CSEG-001-2021</t>
  </si>
  <si>
    <t>IPMC-NC-015-2021</t>
  </si>
  <si>
    <t>ZURICH COLOMBIA SEGUROS S.A</t>
  </si>
  <si>
    <t>CONTRATAR CON UNA COMPAÑÍA DE SEGUROS, LA PÓLIZA DE CASCO AVIACIÓN AERONAVES NO TRIPULADAS DRONES, PARA LA ADECUADA PROTECCIÓN DE LOS BIENES E INTERESES PATRIMONIALES DE PROPIEDAD O POR LA CUAL SEA RESPONSABLE, EN EL DESARROLLO DE LAS ACTIVIDADES DIARIAS DE PARQUES NACIONALES NATURALES DE COLOMBIA.</t>
  </si>
  <si>
    <t>18 SEGUROS</t>
  </si>
  <si>
    <t>2021430550200001E</t>
  </si>
  <si>
    <t>https://www.secop.gov.co/CO1BusinessLine/Tendering/BuyerWorkArea/Index?docUniqueIdentifier=CO1.BDOS.2296648</t>
  </si>
  <si>
    <t xml:space="preserve">https://community.secop.gov.co/Public/Tendering/OpportunityDetail/Index?noticeUID=CO1.NTC.2340551&amp;isFromPublicArea=True&amp;isModal=False
</t>
  </si>
  <si>
    <t>CIA-001-2021</t>
  </si>
  <si>
    <t>CD-NC-227-2021**</t>
  </si>
  <si>
    <t>INSITUTO GEOGRÁFICO AGUSTÍN CODAZZI</t>
  </si>
  <si>
    <t>Realizar los avalúos comerciales de los predios que se requieran en las áreas protegidas de Parques Nacionales Naturales de Colombia</t>
  </si>
  <si>
    <t>INTERADMINISTRATIVO</t>
  </si>
  <si>
    <t xml:space="preserve">IGAC - </t>
  </si>
  <si>
    <t>2021420501200001E</t>
  </si>
  <si>
    <t>https://www.secop.gov.co/CO1BusinessLine/Tendering/BuyerWorkArea/Index?docUniqueIdentifier=CO1.BDOS.2228354</t>
  </si>
  <si>
    <t>https://community.secop.gov.co/Public/Tendering/OpportunityDetail/Index?noticeUID=CO1.NTC.2237328&amp;isFromPublicArea=True&amp;isModal=False</t>
  </si>
  <si>
    <t>CIA-002-2021</t>
  </si>
  <si>
    <t>CD-NC-267-2021*</t>
  </si>
  <si>
    <t>ASOCIACIÓN DE AUTORIDADES TRADICIONALES WAYUU CHOUJASHIIWAMUIN DE LA ZONA DE SULUWOU</t>
  </si>
  <si>
    <t>Adquisición de Mochilas y Chinchorros Wayuu de acuerdo a las especificaciones artesanales de la Comunidad Indígena Wayuu de la Guajira, donde se concentra gran parte de esta comunidad Wayuu en las AP de PNN Macuira</t>
  </si>
  <si>
    <t>GC-1031626</t>
  </si>
  <si>
    <t>2021420501200002E</t>
  </si>
  <si>
    <t>https://www.secop.gov.co/CO1BusinessLine/Tendering/BuyerWorkArea/Index?docUniqueIdentifier=CO1.BDOS.2381277</t>
  </si>
  <si>
    <t xml:space="preserve">https://community.secop.gov.co/Public/Tendering/OpportunityDetail/Index?noticeUID=CO1.NTC.2391245&amp;isFromPublicArea=True&amp;isModal=False
</t>
  </si>
  <si>
    <t>CIA-003-2021</t>
  </si>
  <si>
    <t>CD-NC-268-2021*</t>
  </si>
  <si>
    <t>ASOCIACION DE PRODUCTORES DEL PUEBLO ARHUACO DE LA SIERRA NEVADA DE SANTA MARTA</t>
  </si>
  <si>
    <t>Adquisición de Mochilas Arhuacas y kankuamas de acuerdo a las especificaciones artesanales de la Comunidad Indígena Arhuaca de la Sierra Nevada, en el Área Protegida PNN Sierra Nevada de Santa Marta.</t>
  </si>
  <si>
    <t>320-47-994000021780</t>
  </si>
  <si>
    <t>2021420501200003E</t>
  </si>
  <si>
    <t>https://www.secop.gov.co/CO1BusinessLine/Tendering/BuyerWorkArea/Index?docUniqueIdentifier=CO1.BDOS.2381607</t>
  </si>
  <si>
    <t>https://community.secop.gov.co/Public/Tendering/OpportunityDetail/Index?noticeUID=CO1.NTC.2391522&amp;isFromPublicArea=True&amp;isModal=False</t>
  </si>
  <si>
    <t>CIA-004-2021</t>
  </si>
  <si>
    <t>CD-NC-272-2021**</t>
  </si>
  <si>
    <t>SERVICIOS POSTALES NACIONALES</t>
  </si>
  <si>
    <t>Contratar la prestación de servicios postales para la recolección, clasificación, transporte y entrega de correspondencia, carga, en las modalidades de correo normal, certificado urbano nacional e internacional, servicios Post- Express, paquetería, encomienda nacional y demás envíos postales a Nivel Central de Parques Nacionales Naturales de Colombia</t>
  </si>
  <si>
    <t>106621 - 1921</t>
  </si>
  <si>
    <t>Vigencia futura</t>
  </si>
  <si>
    <t>2021420501200004E</t>
  </si>
  <si>
    <t>https://www.secop.gov.co/CO1BusinessLine/Tendering/BuyerWorkArea/Index?docUniqueIdentifier=CO1.BDOS.2420225</t>
  </si>
  <si>
    <t xml:space="preserve">https://community.secop.gov.co/Public/Tendering/OpportunityDetail/Index?noticeUID=CO1.NTC.2443275&amp;isFromPublicArea=True&amp;isModal=False
</t>
  </si>
  <si>
    <t>CLC-001-N-2021</t>
  </si>
  <si>
    <t>CD-NC-202-2021</t>
  </si>
  <si>
    <t>SOCIEDAD DE AUTORES Y COMPOSITORES - SAYCO</t>
  </si>
  <si>
    <t>Licencia otorgada por SAYCO a In Situ Radio, de uso temporal, no exclusivo y oneroso para la comunicación pública, a través de la puesta a disposición, de las obras musicales de su repertorio en el servicio que presta In Situ Radio a través de la URL hltp://www.parquesnacionales.gov.co/portal/es/insitu/.</t>
  </si>
  <si>
    <t>SOCIEDAD DE AUTORES Y COMPOSITORES DE COLOMBIA / CESAR AUGUSTO AHUMADA AVENDAÑO</t>
  </si>
  <si>
    <t>2021420502700001E</t>
  </si>
  <si>
    <t>https://www.secop.gov.co/CO1BusinessLine/Tendering/BuyerWorkArea/Index?docUniqueIdentifier=CO1.BDOS.1956663</t>
  </si>
  <si>
    <t xml:space="preserve">https://community.secop.gov.co/Public/Tendering/OpportunityDetail/Index?noticeUID=CO1.NTC.1955353&amp;isFromPublicArea=True&amp;isModal=False
</t>
  </si>
  <si>
    <t>CDCD-001-2021</t>
  </si>
  <si>
    <t>REGION  ADMINISTRATIVA Y DE PLANEACION ESPECIAL RAP-E REGIÓN CENTRAL</t>
  </si>
  <si>
    <t>El DONANTE entrega al DONATARIO a título gratuito, el dominio pleno sobre los siguientes bienes muebles de su propiedad, correspondiente a VEINTINUEVE (29) Cámaras Trampa para la implementación de acciones de Conservación y Restauración de los Complejos de Páramo, Bosque Alto – Andino</t>
  </si>
  <si>
    <t>DONACIÓN</t>
  </si>
  <si>
    <t>REGION  ADMINISTRATIVA Y DE PLANEACION ESPECIAL RAP-E REGIÓN CENTRAL / FERNANDO FLORES ESPINOSA</t>
  </si>
  <si>
    <t>2021420502600001E</t>
  </si>
  <si>
    <t>MARTHA LOPEZ</t>
  </si>
  <si>
    <t>https://www.secop.gov.co/CO1BusinessLine/Tendering/BuyerWorkArea/Index?docUniqueIdentifier=CO1.BDOS.2255131</t>
  </si>
  <si>
    <t>https://community.secop.gov.co/Public/Tendering/OpportunityDetail/Index?noticeUID=CO1.NTC.2258801&amp;isFromPublicArea=True&amp;isModal=False</t>
  </si>
  <si>
    <t>CDCD-002-2021</t>
  </si>
  <si>
    <t>GLOBAL CONSERVATION</t>
  </si>
  <si>
    <t>El DONANTE entrega al DONATARIO a título gratuito, el dominio pleno sobre los siguientes bienes muebles de su propiedad: ocho (8) Celulares Blackview 9600e/ Celulares para la toma de datos en campo y subirlos al sistema SMART; un (1) Binoculares Vortex/ Binoculares para mejorar la visibilidad de los equipos técnicos en campo; nueve (9) Cámaras Spartan Go/Cámaras trampa para la captura de información remota; seis (6) Cargadores Solares Yelomin/ Cargadores solares para lograr independencia frente a las fuentes eléctricas; dos (s) Computador Portátil Dell Inspire/ Computadores para la operación del sistema SMART en el área protegida; cuatro (4) Garmin Explorer+/ GPS para fortalecer el trabajo en los recorridos del área protegida; un (1) Reparación o compra de la planta eléctrica/ Reparación o compra de la planta eléctrica del área protegida que está dañada; un (1) Motosierra o guadaña/Motosierra o guadaña para despejar el camino en los recorridos de PVC, todo lo cual tiene por objetivo aportar a la implementación de la plataforma SMART y las acciones de prevención, vigilancia y control con equipos tecnológicos para el</t>
  </si>
  <si>
    <t>PNN Los Katíos</t>
  </si>
  <si>
    <t>NANCY MURILLO BOHÓRQUEZ</t>
  </si>
  <si>
    <t>2021420502600002E</t>
  </si>
  <si>
    <t>https://www.secop.gov.co/CO1BusinessLine/Tendering/BuyerWorkArea/Index?docUniqueIdentifier=CO1.BDOS.2427824</t>
  </si>
  <si>
    <t xml:space="preserve">https://community.secop.gov.co/Public/Tendering/OpportunityDetail/Index?noticeUID=CO1.NTC.2439331&amp;isFromPublicArea=True&amp;isModal=False
</t>
  </si>
  <si>
    <t>CSU-FONAM-001-2021</t>
  </si>
  <si>
    <t>IMPC-NC-009-2021</t>
  </si>
  <si>
    <t>GRUPO ARKS PREMIER SAS</t>
  </si>
  <si>
    <t>Suministro de productos de impresión digital de gran formato para los procesos de educación y divulgación, dirigidos a la conservación del Sistema de Parques Nacionales Naturales de Colombia en los ámbitos local, regional, nacional e internacional, de acuerdo con las especificaciones técnicas descritas</t>
  </si>
  <si>
    <t>15-46-101022279</t>
  </si>
  <si>
    <t>2021420502000001E</t>
  </si>
  <si>
    <t>NELSON CADENA</t>
  </si>
  <si>
    <t>https://www.secop.gov.co/CO1BusinessLine/Tendering/BuyerWorkArea/Index?docUniqueIdentifier=CO1.BDOS.2135306</t>
  </si>
  <si>
    <t>https://community.secop.gov.co/Public/Tendering/ContractNoticePhases/View?PPI=CO1.PPI.14366576&amp;isFromPublicArea=True&amp;isModal=False</t>
  </si>
  <si>
    <t>CSU-FONAM-002-2021</t>
  </si>
  <si>
    <t>LP-002-2021</t>
  </si>
  <si>
    <t>JILBER ORLANDO BLANCO FORERO</t>
  </si>
  <si>
    <t>Suministro por el sistema de precios unitarios fijos de los uniformes institucionales para el personal de Parques Nacionales Naturales de Colombia.</t>
  </si>
  <si>
    <t>21-44-101365291</t>
  </si>
  <si>
    <t>2021420502000002E</t>
  </si>
  <si>
    <t>https://www.secop.gov.co/CO1BusinessLine/Tendering/BuyerWorkArea/Index?docUniqueIdentifier=CO1.BDOS.2214416</t>
  </si>
  <si>
    <t xml:space="preserve">https://community.secop.gov.co/Public/Tendering/OpportunityDetail/Index?noticeUID=CO1.NTC.2263531&amp;isFromPublicArea=True&amp;isModal=False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</si>
</sst>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_);_(* \(#,##0\);_(* &quot;-&quot;??_);_(@_)"/>
    <numFmt numFmtId="165" formatCode="yyyy/mm/dd"/>
    <numFmt numFmtId="166" formatCode="[$$]#,##0"/>
    <numFmt numFmtId="167" formatCode="dd/mm/yyyy"/>
    <numFmt numFmtId="168" formatCode="d/m/yyyy"/>
    <numFmt numFmtId="169" formatCode="[$$]#,##0.00"/>
    <numFmt numFmtId="170" formatCode="d\ mmm"/>
    <numFmt numFmtId="171" formatCode="d&quot; DE &quot;mmm"/>
    <numFmt numFmtId="172" formatCode="[$$]#,##0.0"/>
  </numFmts>
  <fonts count="33">
    <font>
      <sz val="10"/>
      <color rgb="FF000000"/>
      <name val="Arial"/>
      <family val="2"/>
    </font>
    <font>
      <sz val="10"/>
      <color rgb="FF000000"/>
      <name val="Arial"/>
      <family val="2"/>
    </font>
    <font>
      <b/>
      <sz val="10"/>
      <color rgb="FF2F5496"/>
      <name val="Arial"/>
      <family val="2"/>
    </font>
    <font>
      <b/>
      <sz val="7"/>
      <color rgb="FF2F5496"/>
      <name val="Arial"/>
      <family val="2"/>
    </font>
    <font>
      <b/>
      <sz val="9"/>
      <color rgb="FF2F5496"/>
      <name val="Arial"/>
      <family val="2"/>
    </font>
    <font>
      <b/>
      <sz val="8"/>
      <color rgb="FF548135"/>
      <name val="Arial"/>
      <family val="2"/>
    </font>
    <font>
      <b/>
      <sz val="8"/>
      <color rgb="FF2F5496"/>
      <name val="Arial"/>
      <family val="2"/>
    </font>
    <font>
      <b/>
      <sz val="8"/>
      <color rgb="FF6AA84F"/>
      <name val="Arial"/>
      <family val="2"/>
    </font>
    <font>
      <b/>
      <sz val="8"/>
      <color rgb="FFFF0000"/>
      <name val="Arial"/>
      <family val="2"/>
    </font>
    <font>
      <b/>
      <sz val="10"/>
      <color rgb="FFFF0000"/>
      <name val="Arial"/>
      <family val="2"/>
    </font>
    <font>
      <b/>
      <sz val="10"/>
      <color rgb="FF8EAADB"/>
      <name val="Arial"/>
      <family val="2"/>
    </font>
    <font>
      <sz val="10"/>
      <color rgb="FF2F5496"/>
      <name val="Arial"/>
      <family val="2"/>
    </font>
    <font>
      <b/>
      <sz val="10"/>
      <color rgb="FFE0E9D9"/>
      <name val="Arial"/>
      <family val="2"/>
    </font>
    <font>
      <b/>
      <sz val="10"/>
      <color rgb="FFFFFFFF"/>
      <name val="Arial"/>
      <family val="2"/>
    </font>
    <font>
      <b/>
      <sz val="10"/>
      <color rgb="FF660000"/>
      <name val="Arial"/>
      <family val="2"/>
    </font>
    <font>
      <sz val="10"/>
      <name val="Arial"/>
      <family val="2"/>
    </font>
    <font>
      <sz val="7"/>
      <name val="Arial"/>
      <family val="2"/>
    </font>
    <font>
      <sz val="11"/>
      <name val="Arial"/>
      <family val="2"/>
    </font>
    <font>
      <sz val="8"/>
      <name val="Arial"/>
      <family val="2"/>
    </font>
    <font>
      <b/>
      <sz val="10"/>
      <name val="Arial"/>
      <family val="2"/>
    </font>
    <font>
      <u/>
      <sz val="10"/>
      <color rgb="FF1155CC"/>
      <name val="Arial"/>
      <family val="2"/>
    </font>
    <font>
      <b/>
      <u/>
      <sz val="9"/>
      <color rgb="FF333333"/>
      <name val="Arial"/>
      <family val="2"/>
    </font>
    <font>
      <u/>
      <sz val="10"/>
      <color rgb="FF0000FF"/>
      <name val="Arial"/>
      <family val="2"/>
    </font>
    <font>
      <b/>
      <u/>
      <sz val="9"/>
      <color rgb="FF1155CC"/>
      <name val="Arial"/>
      <family val="2"/>
    </font>
    <font>
      <sz val="12"/>
      <color rgb="FF000000"/>
      <name val="&quot;Arial Narrow&quot;"/>
    </font>
    <font>
      <b/>
      <sz val="11"/>
      <name val="Arial"/>
      <family val="2"/>
    </font>
    <font>
      <b/>
      <sz val="12"/>
      <color rgb="FF000000"/>
      <name val="&quot;Arial Narrow&quot;"/>
    </font>
    <font>
      <u/>
      <sz val="12"/>
      <color rgb="FF1155CC"/>
      <name val="&quot;Arial Narrow&quot;"/>
    </font>
    <font>
      <sz val="11"/>
      <color rgb="FF000000"/>
      <name val="Arial"/>
      <family val="2"/>
    </font>
    <font>
      <sz val="7"/>
      <color rgb="FFFFFFFF"/>
      <name val="Arial"/>
      <family val="2"/>
    </font>
    <font>
      <sz val="10"/>
      <color rgb="FFFFFFFF"/>
      <name val="Arial"/>
      <family val="2"/>
    </font>
    <font>
      <sz val="11"/>
      <color rgb="FFFFFFFF"/>
      <name val="Arial"/>
      <family val="2"/>
    </font>
    <font>
      <u/>
      <sz val="11"/>
      <color rgb="FF1155CC"/>
      <name val="Arial"/>
      <family val="2"/>
    </font>
  </fonts>
  <fills count="40">
    <fill>
      <patternFill patternType="none"/>
    </fill>
    <fill>
      <patternFill patternType="gray125"/>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D9EAD3"/>
        <bgColor rgb="FFD9EAD3"/>
      </patternFill>
    </fill>
    <fill>
      <patternFill patternType="solid">
        <fgColor rgb="FFBF9000"/>
        <bgColor rgb="FFBF9000"/>
      </patternFill>
    </fill>
    <fill>
      <patternFill patternType="solid">
        <fgColor rgb="FFFFF2CC"/>
        <bgColor rgb="FFFFF2CC"/>
      </patternFill>
    </fill>
    <fill>
      <patternFill patternType="solid">
        <fgColor rgb="FFEFEFEF"/>
        <bgColor rgb="FFEFEFEF"/>
      </patternFill>
    </fill>
    <fill>
      <patternFill patternType="solid">
        <fgColor rgb="FFA4C2F4"/>
        <bgColor rgb="FFA4C2F4"/>
      </patternFill>
    </fill>
    <fill>
      <patternFill patternType="solid">
        <fgColor rgb="FFE0E9D9"/>
        <bgColor rgb="FFE0E9D9"/>
      </patternFill>
    </fill>
    <fill>
      <patternFill patternType="solid">
        <fgColor rgb="FFF1C232"/>
        <bgColor rgb="FFF1C232"/>
      </patternFill>
    </fill>
    <fill>
      <patternFill patternType="solid">
        <fgColor rgb="FFB6D7A8"/>
        <bgColor rgb="FFB6D7A8"/>
      </patternFill>
    </fill>
    <fill>
      <patternFill patternType="solid">
        <fgColor rgb="FFFFFFFF"/>
        <bgColor rgb="FFFFFFFF"/>
      </patternFill>
    </fill>
    <fill>
      <patternFill patternType="solid">
        <fgColor rgb="FF00FF00"/>
        <bgColor rgb="FF00FF00"/>
      </patternFill>
    </fill>
    <fill>
      <patternFill patternType="solid">
        <fgColor rgb="FFF4CCCC"/>
        <bgColor rgb="FFF4CCCC"/>
      </patternFill>
    </fill>
    <fill>
      <patternFill patternType="solid">
        <fgColor rgb="FFFFE599"/>
        <bgColor rgb="FFFFE599"/>
      </patternFill>
    </fill>
    <fill>
      <patternFill patternType="solid">
        <fgColor rgb="FFC9DAF8"/>
        <bgColor rgb="FFC9DAF8"/>
      </patternFill>
    </fill>
    <fill>
      <patternFill patternType="solid">
        <fgColor rgb="FFFFFF00"/>
        <bgColor rgb="FFFFFF00"/>
      </patternFill>
    </fill>
    <fill>
      <patternFill patternType="solid">
        <fgColor rgb="FFFF00FF"/>
        <bgColor rgb="FFFF00FF"/>
      </patternFill>
    </fill>
    <fill>
      <patternFill patternType="solid">
        <fgColor rgb="FFCFE2F3"/>
        <bgColor rgb="FFCFE2F3"/>
      </patternFill>
    </fill>
    <fill>
      <patternFill patternType="solid">
        <fgColor rgb="FFFF9900"/>
        <bgColor rgb="FFFF9900"/>
      </patternFill>
    </fill>
    <fill>
      <patternFill patternType="solid">
        <fgColor rgb="FFD9D2E9"/>
        <bgColor rgb="FFD9D2E9"/>
      </patternFill>
    </fill>
    <fill>
      <patternFill patternType="solid">
        <fgColor rgb="FF9FC5E8"/>
        <bgColor rgb="FF9FC5E8"/>
      </patternFill>
    </fill>
    <fill>
      <patternFill patternType="solid">
        <fgColor rgb="FF93C47D"/>
        <bgColor rgb="FF93C47D"/>
      </patternFill>
    </fill>
    <fill>
      <patternFill patternType="solid">
        <fgColor rgb="FFFF0000"/>
        <bgColor rgb="FFFF0000"/>
      </patternFill>
    </fill>
    <fill>
      <patternFill patternType="solid">
        <fgColor rgb="FFEA9999"/>
        <bgColor rgb="FFEA9999"/>
      </patternFill>
    </fill>
    <fill>
      <patternFill patternType="solid">
        <fgColor rgb="FFD5A6BD"/>
        <bgColor rgb="FFD5A6BD"/>
      </patternFill>
    </fill>
    <fill>
      <patternFill patternType="solid">
        <fgColor rgb="FFFFFF00"/>
        <bgColor indexed="64"/>
      </patternFill>
    </fill>
    <fill>
      <patternFill patternType="solid">
        <fgColor rgb="FFFFFF00"/>
        <bgColor rgb="FFEFEFEF"/>
      </patternFill>
    </fill>
    <fill>
      <patternFill patternType="solid">
        <fgColor rgb="FFE6B8AF"/>
        <bgColor rgb="FFE6B8AF"/>
      </patternFill>
    </fill>
    <fill>
      <patternFill patternType="solid">
        <fgColor rgb="FFCCCCCC"/>
        <bgColor rgb="FFCCCCCC"/>
      </patternFill>
    </fill>
    <fill>
      <patternFill patternType="solid">
        <fgColor rgb="FFBFE070"/>
        <bgColor rgb="FFBFE070"/>
      </patternFill>
    </fill>
    <fill>
      <patternFill patternType="solid">
        <fgColor rgb="FF8EAADB"/>
        <bgColor rgb="FF8EAADB"/>
      </patternFill>
    </fill>
    <fill>
      <patternFill patternType="solid">
        <fgColor rgb="FF674EA7"/>
        <bgColor rgb="FF674EA7"/>
      </patternFill>
    </fill>
    <fill>
      <patternFill patternType="solid">
        <fgColor rgb="FF0000FF"/>
        <bgColor rgb="FF0000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88">
    <xf numFmtId="0" fontId="0" fillId="0" borderId="0" xfId="0"/>
    <xf numFmtId="0" fontId="2" fillId="2" borderId="0" xfId="0" applyFont="1" applyFill="1" applyAlignment="1">
      <alignment horizontal="center" vertical="center" wrapText="1"/>
    </xf>
    <xf numFmtId="1" fontId="3" fillId="3" borderId="0" xfId="0" applyNumberFormat="1" applyFont="1" applyFill="1" applyAlignment="1">
      <alignment horizontal="center" vertical="center" wrapText="1"/>
    </xf>
    <xf numFmtId="0" fontId="4" fillId="2" borderId="0" xfId="0" applyFont="1" applyFill="1" applyAlignment="1">
      <alignment horizontal="center" vertical="center" wrapText="1"/>
    </xf>
    <xf numFmtId="1" fontId="2" fillId="2" borderId="0" xfId="0" applyNumberFormat="1" applyFont="1" applyFill="1" applyAlignment="1">
      <alignment horizontal="center" vertical="center" wrapText="1"/>
    </xf>
    <xf numFmtId="0" fontId="2" fillId="4" borderId="0" xfId="0" applyFont="1" applyFill="1" applyAlignment="1">
      <alignment horizontal="center" vertical="center" wrapText="1"/>
    </xf>
    <xf numFmtId="4" fontId="2" fillId="2" borderId="0" xfId="0" applyNumberFormat="1" applyFont="1" applyFill="1" applyAlignment="1">
      <alignment horizontal="center" vertical="center" wrapText="1"/>
    </xf>
    <xf numFmtId="4" fontId="2" fillId="5" borderId="0" xfId="0" applyNumberFormat="1" applyFont="1" applyFill="1" applyAlignment="1">
      <alignment horizontal="center" vertical="center" wrapText="1"/>
    </xf>
    <xf numFmtId="164" fontId="2" fillId="2" borderId="0" xfId="0" applyNumberFormat="1" applyFont="1" applyFill="1" applyAlignment="1">
      <alignment horizontal="center" vertical="center" wrapText="1"/>
    </xf>
    <xf numFmtId="0" fontId="11" fillId="2" borderId="0" xfId="0" applyFont="1" applyFill="1" applyAlignment="1">
      <alignment horizontal="center" vertical="center" wrapText="1"/>
    </xf>
    <xf numFmtId="0" fontId="12" fillId="6" borderId="0" xfId="0" applyFont="1" applyFill="1" applyAlignment="1">
      <alignment horizontal="center" vertical="center" wrapText="1"/>
    </xf>
    <xf numFmtId="3" fontId="2" fillId="2" borderId="0" xfId="0" applyNumberFormat="1" applyFont="1" applyFill="1" applyAlignment="1">
      <alignment horizontal="center" vertical="center" wrapText="1"/>
    </xf>
    <xf numFmtId="1" fontId="2" fillId="3" borderId="0" xfId="0" applyNumberFormat="1" applyFont="1" applyFill="1" applyAlignment="1">
      <alignment horizontal="center" vertical="center" wrapText="1"/>
    </xf>
    <xf numFmtId="40" fontId="2" fillId="2" borderId="0" xfId="0" applyNumberFormat="1" applyFont="1" applyFill="1" applyAlignment="1">
      <alignment horizontal="center" vertical="center" wrapText="1"/>
    </xf>
    <xf numFmtId="0" fontId="13" fillId="7" borderId="0" xfId="0" applyFont="1" applyFill="1" applyAlignment="1">
      <alignment horizontal="center" vertical="center" wrapText="1"/>
    </xf>
    <xf numFmtId="0" fontId="14" fillId="8" borderId="0" xfId="0" applyFont="1" applyFill="1" applyAlignment="1">
      <alignment horizontal="center" vertical="center" wrapText="1"/>
    </xf>
    <xf numFmtId="0" fontId="2" fillId="9" borderId="0" xfId="0" applyFont="1" applyFill="1" applyAlignment="1">
      <alignment horizontal="center" vertical="center" wrapText="1"/>
    </xf>
    <xf numFmtId="0" fontId="15" fillId="0" borderId="0" xfId="0" applyFont="1"/>
    <xf numFmtId="0" fontId="2" fillId="10" borderId="0" xfId="0" applyFont="1" applyFill="1" applyAlignment="1">
      <alignment horizontal="center" vertical="center" wrapText="1"/>
    </xf>
    <xf numFmtId="0" fontId="16" fillId="0" borderId="0" xfId="0" applyFont="1"/>
    <xf numFmtId="0" fontId="17" fillId="11" borderId="0" xfId="0" applyFont="1" applyFill="1"/>
    <xf numFmtId="0" fontId="18" fillId="12" borderId="0" xfId="0" applyFont="1" applyFill="1" applyAlignment="1">
      <alignment horizontal="center"/>
    </xf>
    <xf numFmtId="0" fontId="17" fillId="0" borderId="0" xfId="0" applyFont="1"/>
    <xf numFmtId="165" fontId="17" fillId="0" borderId="0" xfId="0" applyNumberFormat="1" applyFont="1"/>
    <xf numFmtId="0" fontId="17" fillId="0" borderId="0" xfId="0" applyFont="1" applyAlignment="1">
      <alignment horizontal="right"/>
    </xf>
    <xf numFmtId="166" fontId="17" fillId="0" borderId="0" xfId="0" applyNumberFormat="1" applyFont="1" applyAlignment="1">
      <alignment horizontal="right"/>
    </xf>
    <xf numFmtId="4" fontId="17" fillId="0" borderId="0" xfId="0" applyNumberFormat="1" applyFont="1"/>
    <xf numFmtId="3" fontId="17" fillId="0" borderId="0" xfId="0" applyNumberFormat="1" applyFont="1" applyAlignment="1">
      <alignment horizontal="right"/>
    </xf>
    <xf numFmtId="0" fontId="1" fillId="0" borderId="0" xfId="0" applyFont="1"/>
    <xf numFmtId="0" fontId="17" fillId="12" borderId="0" xfId="0" applyFont="1" applyFill="1"/>
    <xf numFmtId="0" fontId="17" fillId="12" borderId="0" xfId="0" applyFont="1" applyFill="1" applyAlignment="1">
      <alignment horizontal="right"/>
    </xf>
    <xf numFmtId="3" fontId="15" fillId="0" borderId="0" xfId="0" applyNumberFormat="1" applyFont="1"/>
    <xf numFmtId="0" fontId="17" fillId="13" borderId="0" xfId="0" applyFont="1" applyFill="1"/>
    <xf numFmtId="167" fontId="17" fillId="9" borderId="0" xfId="0" applyNumberFormat="1" applyFont="1" applyFill="1"/>
    <xf numFmtId="3" fontId="17" fillId="0" borderId="0" xfId="0" applyNumberFormat="1" applyFont="1"/>
    <xf numFmtId="168" fontId="17" fillId="0" borderId="0" xfId="0" applyNumberFormat="1" applyFont="1"/>
    <xf numFmtId="165" fontId="17" fillId="11" borderId="0" xfId="0" applyNumberFormat="1" applyFont="1" applyFill="1"/>
    <xf numFmtId="0" fontId="19" fillId="14" borderId="0" xfId="0" applyFont="1" applyFill="1"/>
    <xf numFmtId="38" fontId="17" fillId="15" borderId="0" xfId="0" applyNumberFormat="1" applyFont="1" applyFill="1"/>
    <xf numFmtId="0" fontId="15" fillId="16" borderId="0" xfId="0" applyFont="1" applyFill="1"/>
    <xf numFmtId="0" fontId="20" fillId="16" borderId="0" xfId="0" applyFont="1" applyFill="1"/>
    <xf numFmtId="0" fontId="21" fillId="17" borderId="0" xfId="0" applyFont="1" applyFill="1" applyAlignment="1">
      <alignment horizontal="left"/>
    </xf>
    <xf numFmtId="1" fontId="15" fillId="0" borderId="0" xfId="0" applyNumberFormat="1" applyFont="1"/>
    <xf numFmtId="169" fontId="15" fillId="9" borderId="0" xfId="0" applyNumberFormat="1" applyFont="1" applyFill="1"/>
    <xf numFmtId="165" fontId="15" fillId="0" borderId="0" xfId="0" applyNumberFormat="1" applyFont="1"/>
    <xf numFmtId="167" fontId="17" fillId="0" borderId="0" xfId="0" applyNumberFormat="1" applyFont="1" applyAlignment="1">
      <alignment horizontal="right"/>
    </xf>
    <xf numFmtId="165" fontId="17" fillId="18" borderId="0" xfId="0" applyNumberFormat="1" applyFont="1" applyFill="1"/>
    <xf numFmtId="0" fontId="22" fillId="16" borderId="0" xfId="0" applyFont="1" applyFill="1"/>
    <xf numFmtId="0" fontId="15" fillId="19" borderId="0" xfId="0" applyFont="1" applyFill="1"/>
    <xf numFmtId="0" fontId="17" fillId="17" borderId="0" xfId="0" applyFont="1" applyFill="1"/>
    <xf numFmtId="165" fontId="17" fillId="9" borderId="0" xfId="0" applyNumberFormat="1" applyFont="1" applyFill="1"/>
    <xf numFmtId="0" fontId="20" fillId="0" borderId="0" xfId="0" applyFont="1"/>
    <xf numFmtId="165" fontId="17" fillId="13" borderId="0" xfId="0" applyNumberFormat="1" applyFont="1" applyFill="1"/>
    <xf numFmtId="166" fontId="15" fillId="13" borderId="0" xfId="0" applyNumberFormat="1" applyFont="1" applyFill="1"/>
    <xf numFmtId="0" fontId="23" fillId="17" borderId="0" xfId="0" applyFont="1" applyFill="1" applyAlignment="1">
      <alignment horizontal="left"/>
    </xf>
    <xf numFmtId="3" fontId="15" fillId="0" borderId="0" xfId="0" applyNumberFormat="1" applyFont="1" applyAlignment="1">
      <alignment horizontal="right"/>
    </xf>
    <xf numFmtId="0" fontId="17" fillId="18" borderId="0" xfId="0" applyFont="1" applyFill="1"/>
    <xf numFmtId="1" fontId="15" fillId="13" borderId="0" xfId="0" applyNumberFormat="1" applyFont="1" applyFill="1"/>
    <xf numFmtId="0" fontId="15" fillId="0" borderId="0" xfId="0" applyFont="1" applyAlignment="1">
      <alignment horizontal="right"/>
    </xf>
    <xf numFmtId="0" fontId="17" fillId="4" borderId="0" xfId="0" applyFont="1" applyFill="1"/>
    <xf numFmtId="165" fontId="17" fillId="4" borderId="0" xfId="0" applyNumberFormat="1" applyFont="1" applyFill="1"/>
    <xf numFmtId="169" fontId="15" fillId="18" borderId="0" xfId="0" applyNumberFormat="1" applyFont="1" applyFill="1"/>
    <xf numFmtId="167" fontId="15" fillId="18" borderId="0" xfId="0" applyNumberFormat="1" applyFont="1" applyFill="1"/>
    <xf numFmtId="0" fontId="16" fillId="20" borderId="0" xfId="0" applyFont="1" applyFill="1"/>
    <xf numFmtId="167" fontId="15" fillId="0" borderId="0" xfId="0" applyNumberFormat="1" applyFont="1"/>
    <xf numFmtId="0" fontId="20" fillId="21" borderId="0" xfId="0" applyFont="1" applyFill="1"/>
    <xf numFmtId="0" fontId="15" fillId="16" borderId="0" xfId="0" applyFont="1" applyFill="1" applyAlignment="1">
      <alignment horizontal="left"/>
    </xf>
    <xf numFmtId="0" fontId="22" fillId="0" borderId="0" xfId="0" applyFont="1"/>
    <xf numFmtId="0" fontId="22" fillId="21" borderId="0" xfId="0" applyFont="1" applyFill="1"/>
    <xf numFmtId="0" fontId="22" fillId="22" borderId="0" xfId="0" applyFont="1" applyFill="1"/>
    <xf numFmtId="0" fontId="24" fillId="0" borderId="0" xfId="0" applyFont="1"/>
    <xf numFmtId="0" fontId="15" fillId="13" borderId="0" xfId="0" applyFont="1" applyFill="1"/>
    <xf numFmtId="38" fontId="15" fillId="0" borderId="0" xfId="0" applyNumberFormat="1" applyFont="1"/>
    <xf numFmtId="166" fontId="17" fillId="3" borderId="0" xfId="0" applyNumberFormat="1" applyFont="1" applyFill="1" applyAlignment="1">
      <alignment horizontal="right"/>
    </xf>
    <xf numFmtId="166" fontId="15" fillId="4" borderId="0" xfId="0" applyNumberFormat="1" applyFont="1" applyFill="1"/>
    <xf numFmtId="0" fontId="15" fillId="23" borderId="0" xfId="0" applyFont="1" applyFill="1"/>
    <xf numFmtId="165" fontId="17" fillId="24" borderId="0" xfId="0" applyNumberFormat="1" applyFont="1" applyFill="1"/>
    <xf numFmtId="166" fontId="15" fillId="0" borderId="0" xfId="0" applyNumberFormat="1" applyFont="1"/>
    <xf numFmtId="170" fontId="15" fillId="18" borderId="0" xfId="0" applyNumberFormat="1" applyFont="1" applyFill="1"/>
    <xf numFmtId="166" fontId="15" fillId="16" borderId="0" xfId="0" applyNumberFormat="1" applyFont="1" applyFill="1"/>
    <xf numFmtId="170" fontId="15" fillId="0" borderId="0" xfId="0" applyNumberFormat="1" applyFont="1"/>
    <xf numFmtId="0" fontId="17" fillId="22" borderId="0" xfId="0" applyFont="1" applyFill="1"/>
    <xf numFmtId="0" fontId="17" fillId="25" borderId="0" xfId="0" applyFont="1" applyFill="1"/>
    <xf numFmtId="0" fontId="15" fillId="26" borderId="0" xfId="0" applyFont="1" applyFill="1"/>
    <xf numFmtId="0" fontId="25" fillId="0" borderId="0" xfId="0" applyFont="1" applyAlignment="1">
      <alignment horizontal="right"/>
    </xf>
    <xf numFmtId="0" fontId="25" fillId="0" borderId="0" xfId="0" applyFont="1"/>
    <xf numFmtId="165" fontId="17" fillId="27" borderId="0" xfId="0" applyNumberFormat="1" applyFont="1" applyFill="1"/>
    <xf numFmtId="165" fontId="17" fillId="25" borderId="0" xfId="0" applyNumberFormat="1" applyFont="1" applyFill="1"/>
    <xf numFmtId="0" fontId="22" fillId="24" borderId="0" xfId="0" applyFont="1" applyFill="1"/>
    <xf numFmtId="171" fontId="15" fillId="0" borderId="0" xfId="0" applyNumberFormat="1" applyFont="1"/>
    <xf numFmtId="0" fontId="17" fillId="28" borderId="0" xfId="0" applyFont="1" applyFill="1"/>
    <xf numFmtId="0" fontId="20" fillId="24" borderId="0" xfId="0" applyFont="1" applyFill="1"/>
    <xf numFmtId="0" fontId="15" fillId="18" borderId="0" xfId="0" applyFont="1" applyFill="1"/>
    <xf numFmtId="0" fontId="20" fillId="22" borderId="0" xfId="0" applyFont="1" applyFill="1"/>
    <xf numFmtId="0" fontId="26" fillId="3" borderId="0" xfId="0" applyFont="1" applyFill="1" applyAlignment="1">
      <alignment horizontal="center"/>
    </xf>
    <xf numFmtId="165" fontId="17" fillId="29" borderId="0" xfId="0" applyNumberFormat="1" applyFont="1" applyFill="1"/>
    <xf numFmtId="0" fontId="20" fillId="21" borderId="1" xfId="0" applyFont="1" applyFill="1" applyBorder="1"/>
    <xf numFmtId="10" fontId="15" fillId="0" borderId="0" xfId="0" applyNumberFormat="1" applyFont="1"/>
    <xf numFmtId="1" fontId="15" fillId="21" borderId="0" xfId="0" applyNumberFormat="1" applyFont="1" applyFill="1"/>
    <xf numFmtId="172" fontId="15" fillId="21" borderId="0" xfId="0" applyNumberFormat="1" applyFont="1" applyFill="1"/>
    <xf numFmtId="0" fontId="15" fillId="20" borderId="0" xfId="0" applyFont="1" applyFill="1"/>
    <xf numFmtId="1" fontId="15" fillId="22" borderId="0" xfId="0" applyNumberFormat="1" applyFont="1" applyFill="1"/>
    <xf numFmtId="172" fontId="15" fillId="22" borderId="0" xfId="0" applyNumberFormat="1" applyFont="1" applyFill="1"/>
    <xf numFmtId="167" fontId="17" fillId="11" borderId="0" xfId="0" applyNumberFormat="1" applyFont="1" applyFill="1"/>
    <xf numFmtId="167" fontId="17" fillId="0" borderId="0" xfId="0" applyNumberFormat="1" applyFont="1"/>
    <xf numFmtId="169" fontId="15" fillId="3" borderId="0" xfId="0" applyNumberFormat="1" applyFont="1" applyFill="1"/>
    <xf numFmtId="0" fontId="17" fillId="13" borderId="0" xfId="0" applyFont="1" applyFill="1" applyAlignment="1">
      <alignment horizontal="right"/>
    </xf>
    <xf numFmtId="172" fontId="15" fillId="0" borderId="0" xfId="0" applyNumberFormat="1" applyFont="1"/>
    <xf numFmtId="0" fontId="17" fillId="20" borderId="0" xfId="0" applyFont="1" applyFill="1"/>
    <xf numFmtId="4" fontId="17" fillId="0" borderId="0" xfId="0" applyNumberFormat="1" applyFont="1" applyAlignment="1">
      <alignment horizontal="right"/>
    </xf>
    <xf numFmtId="165" fontId="15" fillId="11" borderId="0" xfId="0" applyNumberFormat="1" applyFont="1" applyFill="1"/>
    <xf numFmtId="38" fontId="17" fillId="15" borderId="0" xfId="0" applyNumberFormat="1" applyFont="1" applyFill="1" applyAlignment="1">
      <alignment horizontal="right"/>
    </xf>
    <xf numFmtId="0" fontId="22" fillId="17" borderId="0" xfId="0" applyFont="1" applyFill="1"/>
    <xf numFmtId="169" fontId="15" fillId="9" borderId="0" xfId="0" applyNumberFormat="1" applyFont="1" applyFill="1" applyAlignment="1">
      <alignment horizontal="right"/>
    </xf>
    <xf numFmtId="0" fontId="20" fillId="18" borderId="0" xfId="0" applyFont="1" applyFill="1"/>
    <xf numFmtId="169" fontId="15" fillId="0" borderId="0" xfId="0" applyNumberFormat="1" applyFont="1"/>
    <xf numFmtId="0" fontId="27" fillId="0" borderId="0" xfId="0" applyFont="1"/>
    <xf numFmtId="0" fontId="15" fillId="4" borderId="0" xfId="0" applyFont="1" applyFill="1"/>
    <xf numFmtId="0" fontId="20" fillId="17" borderId="0" xfId="0" applyFont="1" applyFill="1"/>
    <xf numFmtId="0" fontId="15" fillId="11" borderId="0" xfId="0" applyFont="1" applyFill="1"/>
    <xf numFmtId="165" fontId="15" fillId="9" borderId="0" xfId="0" applyNumberFormat="1" applyFont="1" applyFill="1"/>
    <xf numFmtId="0" fontId="20" fillId="0" borderId="1" xfId="0" applyFont="1" applyBorder="1"/>
    <xf numFmtId="0" fontId="19" fillId="0" borderId="0" xfId="0" applyFont="1" applyAlignment="1">
      <alignment horizontal="right"/>
    </xf>
    <xf numFmtId="0" fontId="19" fillId="0" borderId="0" xfId="0" applyFont="1"/>
    <xf numFmtId="167" fontId="17" fillId="12" borderId="0" xfId="0" applyNumberFormat="1" applyFont="1" applyFill="1" applyAlignment="1">
      <alignment horizontal="right"/>
    </xf>
    <xf numFmtId="167" fontId="17" fillId="13" borderId="0" xfId="0" applyNumberFormat="1" applyFont="1" applyFill="1"/>
    <xf numFmtId="0" fontId="20" fillId="28" borderId="0" xfId="0" applyFont="1" applyFill="1"/>
    <xf numFmtId="168" fontId="15" fillId="0" borderId="0" xfId="0" applyNumberFormat="1" applyFont="1"/>
    <xf numFmtId="165" fontId="15" fillId="28" borderId="0" xfId="0" applyNumberFormat="1" applyFont="1" applyFill="1"/>
    <xf numFmtId="165" fontId="15" fillId="30" borderId="0" xfId="0" applyNumberFormat="1" applyFont="1" applyFill="1"/>
    <xf numFmtId="167" fontId="17" fillId="31" borderId="0" xfId="0" applyNumberFormat="1" applyFont="1" applyFill="1"/>
    <xf numFmtId="0" fontId="15" fillId="28" borderId="0" xfId="0" applyFont="1" applyFill="1"/>
    <xf numFmtId="165" fontId="17" fillId="3" borderId="0" xfId="0" applyNumberFormat="1" applyFont="1" applyFill="1"/>
    <xf numFmtId="0" fontId="16" fillId="32" borderId="0" xfId="0" applyFont="1" applyFill="1"/>
    <xf numFmtId="0" fontId="18" fillId="33" borderId="0" xfId="0" applyFont="1" applyFill="1" applyAlignment="1">
      <alignment horizontal="center"/>
    </xf>
    <xf numFmtId="0" fontId="17" fillId="32" borderId="0" xfId="0" applyFont="1" applyFill="1"/>
    <xf numFmtId="0" fontId="17" fillId="8" borderId="0" xfId="0" applyFont="1" applyFill="1"/>
    <xf numFmtId="168" fontId="17" fillId="0" borderId="0" xfId="0" applyNumberFormat="1" applyFont="1" applyAlignment="1">
      <alignment horizontal="right"/>
    </xf>
    <xf numFmtId="0" fontId="20" fillId="34" borderId="0" xfId="0" applyFont="1" applyFill="1"/>
    <xf numFmtId="168" fontId="17" fillId="13" borderId="0" xfId="0" applyNumberFormat="1" applyFont="1" applyFill="1"/>
    <xf numFmtId="168" fontId="15" fillId="28" borderId="0" xfId="0" applyNumberFormat="1" applyFont="1" applyFill="1"/>
    <xf numFmtId="167" fontId="17" fillId="30" borderId="0" xfId="0" applyNumberFormat="1" applyFont="1" applyFill="1" applyAlignment="1">
      <alignment horizontal="right"/>
    </xf>
    <xf numFmtId="167" fontId="15" fillId="28" borderId="0" xfId="0" applyNumberFormat="1" applyFont="1" applyFill="1"/>
    <xf numFmtId="0" fontId="16" fillId="24" borderId="0" xfId="0" applyFont="1" applyFill="1"/>
    <xf numFmtId="0" fontId="18" fillId="24" borderId="0" xfId="0" applyFont="1" applyFill="1" applyAlignment="1">
      <alignment horizontal="center"/>
    </xf>
    <xf numFmtId="0" fontId="1" fillId="24" borderId="0" xfId="0" applyFont="1" applyFill="1" applyAlignment="1">
      <alignment horizontal="right"/>
    </xf>
    <xf numFmtId="0" fontId="1" fillId="24" borderId="0" xfId="0" applyFont="1" applyFill="1"/>
    <xf numFmtId="165" fontId="17" fillId="24" borderId="0" xfId="0" applyNumberFormat="1" applyFont="1" applyFill="1" applyAlignment="1">
      <alignment horizontal="right"/>
    </xf>
    <xf numFmtId="0" fontId="17" fillId="24" borderId="0" xfId="0" applyFont="1" applyFill="1"/>
    <xf numFmtId="0" fontId="17" fillId="24" borderId="0" xfId="0" applyFont="1" applyFill="1" applyAlignment="1">
      <alignment horizontal="right"/>
    </xf>
    <xf numFmtId="0" fontId="28" fillId="0" borderId="0" xfId="0" applyFont="1"/>
    <xf numFmtId="0" fontId="17" fillId="9" borderId="0" xfId="0" applyFont="1" applyFill="1"/>
    <xf numFmtId="169" fontId="15" fillId="9" borderId="0" xfId="0" applyNumberFormat="1" applyFont="1" applyFill="1" applyAlignment="1">
      <alignment horizontal="left"/>
    </xf>
    <xf numFmtId="0" fontId="17" fillId="4" borderId="0" xfId="0" applyFont="1" applyFill="1" applyAlignment="1">
      <alignment horizontal="right"/>
    </xf>
    <xf numFmtId="165" fontId="17" fillId="23" borderId="0" xfId="0" applyNumberFormat="1" applyFont="1" applyFill="1"/>
    <xf numFmtId="0" fontId="16" fillId="35" borderId="0" xfId="0" applyFont="1" applyFill="1"/>
    <xf numFmtId="0" fontId="1" fillId="35" borderId="0" xfId="0" applyFont="1" applyFill="1" applyAlignment="1">
      <alignment horizontal="right"/>
    </xf>
    <xf numFmtId="0" fontId="1" fillId="35" borderId="0" xfId="0" applyFont="1" applyFill="1"/>
    <xf numFmtId="165" fontId="17" fillId="35" borderId="0" xfId="0" applyNumberFormat="1" applyFont="1" applyFill="1"/>
    <xf numFmtId="0" fontId="28" fillId="35" borderId="0" xfId="0" applyFont="1" applyFill="1"/>
    <xf numFmtId="0" fontId="16" fillId="3" borderId="0" xfId="0" applyFont="1" applyFill="1"/>
    <xf numFmtId="0" fontId="1" fillId="3" borderId="0" xfId="0" applyFont="1" applyFill="1" applyAlignment="1">
      <alignment horizontal="right"/>
    </xf>
    <xf numFmtId="0" fontId="1" fillId="3" borderId="0" xfId="0" applyFont="1" applyFill="1"/>
    <xf numFmtId="0" fontId="28" fillId="3" borderId="0" xfId="0" applyFont="1" applyFill="1"/>
    <xf numFmtId="0" fontId="15" fillId="21" borderId="0" xfId="0" applyFont="1" applyFill="1"/>
    <xf numFmtId="0" fontId="16" fillId="36" borderId="0" xfId="0" applyFont="1" applyFill="1"/>
    <xf numFmtId="0" fontId="1" fillId="36" borderId="0" xfId="0" applyFont="1" applyFill="1" applyAlignment="1">
      <alignment horizontal="right"/>
    </xf>
    <xf numFmtId="0" fontId="1" fillId="36" borderId="0" xfId="0" applyFont="1" applyFill="1"/>
    <xf numFmtId="165" fontId="17" fillId="36" borderId="0" xfId="0" applyNumberFormat="1" applyFont="1" applyFill="1"/>
    <xf numFmtId="0" fontId="28" fillId="36" borderId="0" xfId="0" applyFont="1" applyFill="1"/>
    <xf numFmtId="0" fontId="16" fillId="26" borderId="0" xfId="0" applyFont="1" applyFill="1"/>
    <xf numFmtId="0" fontId="1" fillId="26" borderId="0" xfId="0" applyFont="1" applyFill="1" applyAlignment="1">
      <alignment horizontal="right"/>
    </xf>
    <xf numFmtId="0" fontId="1" fillId="26" borderId="0" xfId="0" applyFont="1" applyFill="1"/>
    <xf numFmtId="165" fontId="17" fillId="26" borderId="0" xfId="0" applyNumberFormat="1" applyFont="1" applyFill="1"/>
    <xf numFmtId="0" fontId="29" fillId="37" borderId="0" xfId="0" applyFont="1" applyFill="1"/>
    <xf numFmtId="0" fontId="30" fillId="37" borderId="0" xfId="0" applyFont="1" applyFill="1"/>
    <xf numFmtId="165" fontId="31" fillId="37" borderId="0" xfId="0" applyNumberFormat="1" applyFont="1" applyFill="1"/>
    <xf numFmtId="0" fontId="29" fillId="38" borderId="0" xfId="0" applyFont="1" applyFill="1"/>
    <xf numFmtId="0" fontId="30" fillId="38" borderId="0" xfId="0" applyFont="1" applyFill="1"/>
    <xf numFmtId="165" fontId="31" fillId="38" borderId="0" xfId="0" applyNumberFormat="1" applyFont="1" applyFill="1"/>
    <xf numFmtId="0" fontId="29" fillId="39" borderId="0" xfId="0" applyFont="1" applyFill="1"/>
    <xf numFmtId="0" fontId="30" fillId="39" borderId="0" xfId="0" applyFont="1" applyFill="1"/>
    <xf numFmtId="165" fontId="31" fillId="39" borderId="0" xfId="0" applyNumberFormat="1" applyFont="1" applyFill="1"/>
    <xf numFmtId="0" fontId="15" fillId="17" borderId="0" xfId="0" applyFont="1" applyFill="1"/>
    <xf numFmtId="0" fontId="17" fillId="0" borderId="0" xfId="0" applyFont="1" applyAlignment="1">
      <alignment horizontal="center"/>
    </xf>
    <xf numFmtId="167" fontId="17" fillId="0" borderId="0" xfId="0" applyNumberFormat="1" applyFont="1" applyAlignment="1">
      <alignment horizontal="center"/>
    </xf>
    <xf numFmtId="0" fontId="17" fillId="0" borderId="0" xfId="0" applyFont="1" applyAlignment="1">
      <alignment horizontal="left"/>
    </xf>
    <xf numFmtId="38" fontId="32" fillId="0" borderId="0" xfId="0" applyNumberFormat="1" applyFont="1"/>
  </cellXfs>
  <cellStyles count="1">
    <cellStyle name="Normal" xfId="0" builtinId="0"/>
  </cellStyles>
  <dxfs count="1">
    <dxf>
      <fill>
        <patternFill patternType="solid">
          <fgColor rgb="FFF4C7C3"/>
          <bgColor rgb="FFF4C7C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secop.gov.co/CO1BusinessLine/Tendering/BuyerWorkArea/Index?docUniqueIdentifier=CO1.BDOS.1726234" TargetMode="External"/><Relationship Id="rId21" Type="http://schemas.openxmlformats.org/officeDocument/2006/relationships/hyperlink" Target="https://www.secop.gov.co/CO1BusinessLine/Tendering/BuyerWorkArea/Index?docUniqueIdentifier=CO1.BDOS.1704421" TargetMode="External"/><Relationship Id="rId324" Type="http://schemas.openxmlformats.org/officeDocument/2006/relationships/hyperlink" Target="https://www.secop.gov.co/CO1BusinessLine/Tendering/BuyerWorkArea/Index?docUniqueIdentifier=CO1.BDOS.1818072" TargetMode="External"/><Relationship Id="rId531" Type="http://schemas.openxmlformats.org/officeDocument/2006/relationships/hyperlink" Target="https://www.secop.gov.co/CO1BusinessLine/Tendering/BuyerWorkArea/Index?docUniqueIdentifier=CO1.BDOS.2402801" TargetMode="External"/><Relationship Id="rId170" Type="http://schemas.openxmlformats.org/officeDocument/2006/relationships/hyperlink" Target="https://www.secop.gov.co/CO1BusinessLine/Tendering/BuyerWorkArea/Index?docUniqueIdentifier=CO1.BDOS.1765140" TargetMode="External"/><Relationship Id="rId268" Type="http://schemas.openxmlformats.org/officeDocument/2006/relationships/hyperlink" Target="https://www.secop.gov.co/CO1BusinessLine/Tendering/BuyerWorkArea/Index?docUniqueIdentifier=CO1.BDOS.1791877" TargetMode="External"/><Relationship Id="rId475" Type="http://schemas.openxmlformats.org/officeDocument/2006/relationships/hyperlink" Target="https://community.secop.gov.co/Public/Tendering/OpportunityDetail/Index?noticeUID=CO1.NTC.2340548&amp;isFromPublicArea=True&amp;isModal=False" TargetMode="External"/><Relationship Id="rId32" Type="http://schemas.openxmlformats.org/officeDocument/2006/relationships/hyperlink" Target="https://community.secop.gov.co/Public/Tendering/OpportunityDetail/Index?noticeUID=CO1.NTC.1703956&amp;isFromPublicArea=True&amp;isModal=False" TargetMode="External"/><Relationship Id="rId128" Type="http://schemas.openxmlformats.org/officeDocument/2006/relationships/hyperlink" Target="https://community.secop.gov.co/Public/Tendering/OpportunityDetail/Index?noticeUID=CO1.NTC.1736623&amp;isFromPublicArea=True&amp;isModal=False" TargetMode="External"/><Relationship Id="rId335" Type="http://schemas.openxmlformats.org/officeDocument/2006/relationships/hyperlink" Target="https://community.secop.gov.co/Public/Tendering/OpportunityDetail/Index?noticeUID=CO1.NTC.1827597&amp;isFromPublicArea=True&amp;isModal=False" TargetMode="External"/><Relationship Id="rId542" Type="http://schemas.openxmlformats.org/officeDocument/2006/relationships/hyperlink" Target="https://community.secop.gov.co/Public/Tendering/ContractNoticePhases/View?PPI=CO1.PPI.12311551&amp;isFromPublicArea=True&amp;isModal=False" TargetMode="External"/><Relationship Id="rId181" Type="http://schemas.openxmlformats.org/officeDocument/2006/relationships/hyperlink" Target="https://community.secop.gov.co/Public/Tendering/OpportunityDetail/Index?noticeUID=CO1.NTC.1764050&amp;isFromPublicArea=True&amp;isModal=False" TargetMode="External"/><Relationship Id="rId402" Type="http://schemas.openxmlformats.org/officeDocument/2006/relationships/hyperlink" Target="https://www.secop.gov.co/CO1BusinessLine/Tendering/BuyerWorkArea/Index?docUniqueIdentifier=CO1.BDOS.1997038" TargetMode="External"/><Relationship Id="rId279" Type="http://schemas.openxmlformats.org/officeDocument/2006/relationships/hyperlink" Target="https://community.secop.gov.co/Public/Tendering/OpportunityDetail/Index?noticeUID=CO1.NTC.1782293&amp;isFromPublicArea=True&amp;isModal=False" TargetMode="External"/><Relationship Id="rId486" Type="http://schemas.openxmlformats.org/officeDocument/2006/relationships/hyperlink" Target="https://www.secop.gov.co/CO1BusinessLine/Tendering/BuyerWorkArea/Index?docUniqueIdentifier=CO1.BDOS.2356623" TargetMode="External"/><Relationship Id="rId43" Type="http://schemas.openxmlformats.org/officeDocument/2006/relationships/hyperlink" Target="https://www.secop.gov.co/CO1BusinessLine/Tendering/BuyerWorkArea/Index?docUniqueIdentifier=CO1.BDOS.1714250" TargetMode="External"/><Relationship Id="rId139" Type="http://schemas.openxmlformats.org/officeDocument/2006/relationships/hyperlink" Target="https://www.secop.gov.co/CO1BusinessLine/Tendering/BuyerWorkArea/Index?docUniqueIdentifier=CO1.BDOS.1748347" TargetMode="External"/><Relationship Id="rId346" Type="http://schemas.openxmlformats.org/officeDocument/2006/relationships/hyperlink" Target="https://www.secop.gov.co/CO1BusinessLine/Tendering/BuyerWorkArea/Index?docUniqueIdentifier=CO1.BDOS.1845021" TargetMode="External"/><Relationship Id="rId553" Type="http://schemas.openxmlformats.org/officeDocument/2006/relationships/hyperlink" Target="https://www.secop.gov.co/CO1BusinessLine/Tendering/BuyerWorkArea/Index?docUniqueIdentifier=CO1.BDOS.2210771" TargetMode="External"/><Relationship Id="rId192" Type="http://schemas.openxmlformats.org/officeDocument/2006/relationships/hyperlink" Target="https://www.secop.gov.co/CO1BusinessLine/Tendering/BuyerWorkArea/Index?docUniqueIdentifier=CO1.BDOS.1773250" TargetMode="External"/><Relationship Id="rId206" Type="http://schemas.openxmlformats.org/officeDocument/2006/relationships/hyperlink" Target="https://www.secop.gov.co/CO1BusinessLine/Tendering/BuyerWorkArea/Index?docUniqueIdentifier=CO1.BDOS.1778163" TargetMode="External"/><Relationship Id="rId413" Type="http://schemas.openxmlformats.org/officeDocument/2006/relationships/hyperlink" Target="https://community.secop.gov.co/Public/Tendering/OpportunityDetail/Index?noticeUID=CO1.NTC.2045223&amp;isFromPublicArea=True&amp;isModal=False" TargetMode="External"/><Relationship Id="rId497" Type="http://schemas.openxmlformats.org/officeDocument/2006/relationships/hyperlink" Target="https://community.secop.gov.co/Public/Tendering/OpportunityDetail/Index?noticeUID=CO1.NTC.2431342&amp;isFromPublicArea=True&amp;isModal=False" TargetMode="External"/><Relationship Id="rId357" Type="http://schemas.openxmlformats.org/officeDocument/2006/relationships/hyperlink" Target="https://community.secop.gov.co/Public/Tendering/OpportunityDetail/Index?noticeUID=CO1.NTC.1867509&amp;isFromPublicArea=True&amp;isModal=False" TargetMode="External"/><Relationship Id="rId54" Type="http://schemas.openxmlformats.org/officeDocument/2006/relationships/hyperlink" Target="https://community.secop.gov.co/Public/Tendering/OpportunityDetail/Index?noticeUID=CO1.NTC.1720402&amp;isFromPublicArea=True&amp;isModal=False" TargetMode="External"/><Relationship Id="rId217" Type="http://schemas.openxmlformats.org/officeDocument/2006/relationships/hyperlink" Target="https://community.secop.gov.co/Public/Tendering/OpportunityDetail/Index?noticeUID=CO1.NTC.1777094&amp;isFromPublicArea=True&amp;isModal=False" TargetMode="External"/><Relationship Id="rId564" Type="http://schemas.openxmlformats.org/officeDocument/2006/relationships/hyperlink" Target="https://community.secop.gov.co/Public/Tendering/OpportunityDetail/Index?noticeUID=CO1.NTC.1880398&amp;isFromPublicArea=True&amp;isModal=False" TargetMode="External"/><Relationship Id="rId424" Type="http://schemas.openxmlformats.org/officeDocument/2006/relationships/hyperlink" Target="https://www.secop.gov.co/CO1BusinessLine/Tendering/BuyerWorkArea/Index?docUniqueIdentifier=CO1.BDOS.2162142" TargetMode="External"/><Relationship Id="rId270" Type="http://schemas.openxmlformats.org/officeDocument/2006/relationships/hyperlink" Target="https://www.secop.gov.co/CO1BusinessLine/Tendering/BuyerWorkArea/Index?docUniqueIdentifier=CO1.BDOS.1791594" TargetMode="External"/><Relationship Id="rId65" Type="http://schemas.openxmlformats.org/officeDocument/2006/relationships/hyperlink" Target="https://www.secop.gov.co/CO1BusinessLine/Tendering/BuyerWorkArea/Index?docUniqueIdentifier=CO1.BDOS.1716006" TargetMode="External"/><Relationship Id="rId130" Type="http://schemas.openxmlformats.org/officeDocument/2006/relationships/hyperlink" Target="https://community.secop.gov.co/Public/Tendering/OpportunityDetail/Index?noticeUID=CO1.NTC.1736213&amp;isFromPublicArea=True&amp;isModal=False" TargetMode="External"/><Relationship Id="rId368" Type="http://schemas.openxmlformats.org/officeDocument/2006/relationships/hyperlink" Target="https://www.secop.gov.co/CO1BusinessLine/Tendering/BuyerWorkArea/Index?docUniqueIdentifier=CO1.BDOS.1895077" TargetMode="External"/><Relationship Id="rId575" Type="http://schemas.openxmlformats.org/officeDocument/2006/relationships/hyperlink" Target="https://www.secop.gov.co/CO1BusinessLine/Tendering/BuyerWorkArea/Index?docUniqueIdentifier=CO1.BDOS.2420225" TargetMode="External"/><Relationship Id="rId228" Type="http://schemas.openxmlformats.org/officeDocument/2006/relationships/hyperlink" Target="https://www.secop.gov.co/CO1BusinessLine/Tendering/BuyerWorkArea/Index?docUniqueIdentifier=CO1.BDOS.1783862" TargetMode="External"/><Relationship Id="rId435" Type="http://schemas.openxmlformats.org/officeDocument/2006/relationships/hyperlink" Target="https://community.secop.gov.co/Public/Tendering/ContractNoticePhases/View?PPI=CO1.PPI.14983173&amp;isFromPublicArea=True&amp;isModal=False" TargetMode="External"/><Relationship Id="rId281" Type="http://schemas.openxmlformats.org/officeDocument/2006/relationships/hyperlink" Target="https://community.secop.gov.co/Public/Tendering/OpportunityDetail/Index?noticeUID=CO1.NTC.1794963&amp;isFromPublicArea=True&amp;isModal=False" TargetMode="External"/><Relationship Id="rId502" Type="http://schemas.openxmlformats.org/officeDocument/2006/relationships/hyperlink" Target="https://www.colombiacompra.gov.co/tienda-virtual-del-estado-colombiano/ordenes-compra/73556" TargetMode="External"/><Relationship Id="rId76" Type="http://schemas.openxmlformats.org/officeDocument/2006/relationships/hyperlink" Target="https://community.secop.gov.co/Public/Tendering/OpportunityDetail/Index?noticeUID=CO1.NTC.1723295&amp;isFromPublicArea=True&amp;isModal=False" TargetMode="External"/><Relationship Id="rId141" Type="http://schemas.openxmlformats.org/officeDocument/2006/relationships/hyperlink" Target="https://www.secop.gov.co/CO1BusinessLine/Tendering/BuyerWorkArea/Index?docUniqueIdentifier=CO1.BDOS.1748347" TargetMode="External"/><Relationship Id="rId379" Type="http://schemas.openxmlformats.org/officeDocument/2006/relationships/hyperlink" Target="https://community.secop.gov.co/Public/Tendering/OpportunityDetail/Index?noticeUID=CO1.NTC.1929674&amp;isFromPublicArea=True&amp;isModal=False" TargetMode="External"/><Relationship Id="rId586" Type="http://schemas.openxmlformats.org/officeDocument/2006/relationships/hyperlink" Target="https://community.secop.gov.co/Public/Tendering/OpportunityDetail/Index?noticeUID=CO1.NTC.2263531&amp;isFromPublicArea=True&amp;isModal=False" TargetMode="External"/><Relationship Id="rId7" Type="http://schemas.openxmlformats.org/officeDocument/2006/relationships/hyperlink" Target="https://www.secop.gov.co/CO1BusinessLine/Tendering/BuyerWorkArea/Index?docUniqueIdentifier=CO1.BDOS.1686697" TargetMode="External"/><Relationship Id="rId239" Type="http://schemas.openxmlformats.org/officeDocument/2006/relationships/hyperlink" Target="https://community.secop.gov.co/Public/Tendering/OpportunityDetail/Index?noticeUID=CO1.NTC.1782589&amp;isFromPublicArea=True&amp;isModal=False" TargetMode="External"/><Relationship Id="rId446" Type="http://schemas.openxmlformats.org/officeDocument/2006/relationships/hyperlink" Target="https://www.secop.gov.co/CO1BusinessLine/Tendering/BuyerWorkArea/Index?docUniqueIdentifier=CO1.BDOS.2262807" TargetMode="External"/><Relationship Id="rId250" Type="http://schemas.openxmlformats.org/officeDocument/2006/relationships/hyperlink" Target="https://www.secop.gov.co/CO1BusinessLine/Tendering/BuyerWorkArea/Index?docUniqueIdentifier=CO1.BDOS.1784919" TargetMode="External"/><Relationship Id="rId292" Type="http://schemas.openxmlformats.org/officeDocument/2006/relationships/hyperlink" Target="https://www.secop.gov.co/CO1BusinessLine/Tendering/BuyerWorkArea/Index?docUniqueIdentifier=CO1.BDOS.1804305" TargetMode="External"/><Relationship Id="rId306" Type="http://schemas.openxmlformats.org/officeDocument/2006/relationships/hyperlink" Target="https://www.secop.gov.co/CO1BusinessLine/Tendering/BuyerWorkArea/Index?docUniqueIdentifier=CO1.BDOS.1809683" TargetMode="External"/><Relationship Id="rId488" Type="http://schemas.openxmlformats.org/officeDocument/2006/relationships/hyperlink" Target="https://www.secop.gov.co/CO1BusinessLine/Tendering/BuyerWorkArea/Index?docUniqueIdentifier=CO1.BDOS.2365130" TargetMode="External"/><Relationship Id="rId45" Type="http://schemas.openxmlformats.org/officeDocument/2006/relationships/hyperlink" Target="https://www.secop.gov.co/CO1BusinessLine/Tendering/BuyerWorkArea/Index?docUniqueIdentifier=CO1.BDOS.1716912" TargetMode="External"/><Relationship Id="rId87" Type="http://schemas.openxmlformats.org/officeDocument/2006/relationships/hyperlink" Target="https://www.secop.gov.co/CO1BusinessLine/Tendering/BuyerWorkArea/Index?docUniqueIdentifier=CO1.BDOS.1729429" TargetMode="External"/><Relationship Id="rId110" Type="http://schemas.openxmlformats.org/officeDocument/2006/relationships/hyperlink" Target="https://community.secop.gov.co/Public/Tendering/OpportunityDetail/Index?noticeUID=CO1.NTC.1727399&amp;isFromPublicArea=True&amp;isModal=False" TargetMode="External"/><Relationship Id="rId348" Type="http://schemas.openxmlformats.org/officeDocument/2006/relationships/hyperlink" Target="https://www.secop.gov.co/CO1BusinessLine/Tendering/BuyerWorkArea/Index?docUniqueIdentifier=CO1.BDOS.1845681" TargetMode="External"/><Relationship Id="rId513" Type="http://schemas.openxmlformats.org/officeDocument/2006/relationships/hyperlink" Target="https://www.colombiacompra.gov.co/tienda-virtual-del-estado-colombiano/ordenes-compra/82602" TargetMode="External"/><Relationship Id="rId555" Type="http://schemas.openxmlformats.org/officeDocument/2006/relationships/hyperlink" Target="https://www.secop.gov.co/CO1BusinessLine/Tendering/BuyerWorkArea/Index?docUniqueIdentifier=CO1.BDOS.2244907" TargetMode="External"/><Relationship Id="rId152" Type="http://schemas.openxmlformats.org/officeDocument/2006/relationships/hyperlink" Target="https://community.secop.gov.co/Public/Tendering/OpportunityDetail/Index?noticeUID=CO1.NTC.1745038&amp;isFromPublicArea=True&amp;isModal=False" TargetMode="External"/><Relationship Id="rId194" Type="http://schemas.openxmlformats.org/officeDocument/2006/relationships/hyperlink" Target="https://www.secop.gov.co/CO1BusinessLine/Tendering/BuyerWorkArea/Index?docUniqueIdentifier=CO1.BDOS.1771060" TargetMode="External"/><Relationship Id="rId208" Type="http://schemas.openxmlformats.org/officeDocument/2006/relationships/hyperlink" Target="https://www.secop.gov.co/CO1BusinessLine/Tendering/BuyerWorkArea/Index?docUniqueIdentifier=CO1.BDOS.1777033" TargetMode="External"/><Relationship Id="rId415" Type="http://schemas.openxmlformats.org/officeDocument/2006/relationships/hyperlink" Target="https://community.secop.gov.co/Public/Tendering/OpportunityDetail/Index?noticeUID=CO1.NTC.2079388&amp;isFromPublicArea=True&amp;isModal=False" TargetMode="External"/><Relationship Id="rId457" Type="http://schemas.openxmlformats.org/officeDocument/2006/relationships/hyperlink" Target="https://community.secop.gov.co/Public/Tendering/OpportunityDetail/Index?noticeUID=CO1.NTC.2267592&amp;isFromPublicArea=True&amp;isModal=False" TargetMode="External"/><Relationship Id="rId261" Type="http://schemas.openxmlformats.org/officeDocument/2006/relationships/hyperlink" Target="https://community.secop.gov.co/Public/Tendering/OpportunityDetail/Index?noticeUID=CO1.NTC.1791762&amp;isFromPublicArea=True&amp;isModal=False" TargetMode="External"/><Relationship Id="rId499" Type="http://schemas.openxmlformats.org/officeDocument/2006/relationships/hyperlink" Target="https://community.secop.gov.co/Public/Tendering/OpportunityDetail/Index?noticeUID=CO1.NTC.2432187&amp;isFromPublicArea=True&amp;isModal=False" TargetMode="External"/><Relationship Id="rId14" Type="http://schemas.openxmlformats.org/officeDocument/2006/relationships/hyperlink" Target="https://community.secop.gov.co/Public/Tendering/OpportunityDetail/Index?noticeUID=CO1.NTC.1694999&amp;isFromPublicArea=True&amp;isModal=False" TargetMode="External"/><Relationship Id="rId56" Type="http://schemas.openxmlformats.org/officeDocument/2006/relationships/hyperlink" Target="https://community.secop.gov.co/Public/Tendering/OpportunityDetail/Index?noticeUID=CO1.NTC.1720159&amp;isFromPublicArea=True&amp;isModal=False" TargetMode="External"/><Relationship Id="rId317" Type="http://schemas.openxmlformats.org/officeDocument/2006/relationships/hyperlink" Target="https://community.secop.gov.co/Public/Tendering/OpportunityDetail/Index?noticeUID=CO1.NTC.1805625&amp;isFromPublicArea=True&amp;isModal=False" TargetMode="External"/><Relationship Id="rId359" Type="http://schemas.openxmlformats.org/officeDocument/2006/relationships/hyperlink" Target="https://community.secop.gov.co/Public/Tendering/OpportunityDetail/Index?noticeUID=CO1.NTC.1882708&amp;isFromPublicArea=True&amp;isModal=False" TargetMode="External"/><Relationship Id="rId524" Type="http://schemas.openxmlformats.org/officeDocument/2006/relationships/hyperlink" Target="https://community.secop.gov.co/Public/Tendering/OpportunityDetail/Index?noticeUID=CO1.NTC.2378560&amp;isFromPublicArea=True&amp;isModal=False" TargetMode="External"/><Relationship Id="rId566" Type="http://schemas.openxmlformats.org/officeDocument/2006/relationships/hyperlink" Target="https://community.secop.gov.co/Public/Tendering/OpportunityDetail/Index?noticeUID=CO1.NTC.2430729&amp;isFromPublicArea=True&amp;isModal=False" TargetMode="External"/><Relationship Id="rId98" Type="http://schemas.openxmlformats.org/officeDocument/2006/relationships/hyperlink" Target="https://community.secop.gov.co/Public/Tendering/OpportunityDetail/Index?noticeUID=CO1.NTC.1727225&amp;isFromPublicArea=True&amp;isModal=False" TargetMode="External"/><Relationship Id="rId121" Type="http://schemas.openxmlformats.org/officeDocument/2006/relationships/hyperlink" Target="https://www.secop.gov.co/CO1BusinessLine/Tendering/BuyerWorkArea/Index?docUniqueIdentifier=CO1.BDOS.1732812" TargetMode="External"/><Relationship Id="rId163" Type="http://schemas.openxmlformats.org/officeDocument/2006/relationships/hyperlink" Target="https://www.secop.gov.co/CO1BusinessLine/Tendering/BuyerWorkArea/Index?docUniqueIdentifier=CO1.BDOS.1760597" TargetMode="External"/><Relationship Id="rId219" Type="http://schemas.openxmlformats.org/officeDocument/2006/relationships/hyperlink" Target="https://community.secop.gov.co/Public/Tendering/OpportunityDetail/Index?noticeUID=CO1.NTC.1777253&amp;isFromPublicArea=True&amp;isModal=False" TargetMode="External"/><Relationship Id="rId370" Type="http://schemas.openxmlformats.org/officeDocument/2006/relationships/hyperlink" Target="https://www.secop.gov.co/CO1BusinessLine/Tendering/BuyerWorkArea/Index?docUniqueIdentifier=CO1.BDOS.1920307" TargetMode="External"/><Relationship Id="rId426" Type="http://schemas.openxmlformats.org/officeDocument/2006/relationships/hyperlink" Target="https://www.secop.gov.co/CO1BusinessLine/Tendering/BuyerWorkArea/Index?docUniqueIdentifier=CO1.BDOS.2185304" TargetMode="External"/><Relationship Id="rId230" Type="http://schemas.openxmlformats.org/officeDocument/2006/relationships/hyperlink" Target="https://www.secop.gov.co/CO1BusinessLine/Tendering/BuyerWorkArea/Index?docUniqueIdentifier=CO1.BDOS.1784012" TargetMode="External"/><Relationship Id="rId468" Type="http://schemas.openxmlformats.org/officeDocument/2006/relationships/hyperlink" Target="https://www.secop.gov.co/CO1BusinessLine/Tendering/BuyerWorkArea/Index?docUniqueIdentifier=CO1.BDOS.2300374" TargetMode="External"/><Relationship Id="rId25" Type="http://schemas.openxmlformats.org/officeDocument/2006/relationships/hyperlink" Target="https://www.secop.gov.co/CO1BusinessLine/Tendering/BuyerWorkArea/Index?docUniqueIdentifier=CO1.BDOS.1704127" TargetMode="External"/><Relationship Id="rId67" Type="http://schemas.openxmlformats.org/officeDocument/2006/relationships/hyperlink" Target="https://www.secop.gov.co/CO1BusinessLine/Tendering/BuyerWorkArea/Index?docUniqueIdentifier=CO1.BDOS.1726007" TargetMode="External"/><Relationship Id="rId272" Type="http://schemas.openxmlformats.org/officeDocument/2006/relationships/hyperlink" Target="https://www.secop.gov.co/CO1BusinessLine/Tendering/BuyerWorkArea/Index?docUniqueIdentifier=CO1.BDOS.1786480" TargetMode="External"/><Relationship Id="rId328" Type="http://schemas.openxmlformats.org/officeDocument/2006/relationships/hyperlink" Target="https://www.secop.gov.co/CO1BusinessLine/Tendering/BuyerWorkArea/Index?docUniqueIdentifier=CO1.BDOS.1817785" TargetMode="External"/><Relationship Id="rId535" Type="http://schemas.openxmlformats.org/officeDocument/2006/relationships/hyperlink" Target="https://www.secop.gov.co/CO1BusinessLine/Tendering/BuyerWorkArea/Index?docUniqueIdentifier=CO1.BDOS.2406035" TargetMode="External"/><Relationship Id="rId577" Type="http://schemas.openxmlformats.org/officeDocument/2006/relationships/hyperlink" Target="https://www.secop.gov.co/CO1BusinessLine/Tendering/BuyerWorkArea/Index?docUniqueIdentifier=CO1.BDOS.1956663" TargetMode="External"/><Relationship Id="rId132" Type="http://schemas.openxmlformats.org/officeDocument/2006/relationships/hyperlink" Target="https://community.secop.gov.co/Public/Tendering/OpportunityDetail/Index?noticeUID=CO1.NTC.1736739&amp;isFromPublicArea=True&amp;isModal=False" TargetMode="External"/><Relationship Id="rId174" Type="http://schemas.openxmlformats.org/officeDocument/2006/relationships/hyperlink" Target="https://www.secop.gov.co/CO1BusinessLine/Tendering/BuyerWorkArea/Index?docUniqueIdentifier=CO1.BDOS.1760561" TargetMode="External"/><Relationship Id="rId381" Type="http://schemas.openxmlformats.org/officeDocument/2006/relationships/hyperlink" Target="https://community.secop.gov.co/Public/Tendering/OpportunityDetail/Index?noticeUID=CO1.NTC.1938924&amp;isFromPublicArea=True&amp;isModal=False" TargetMode="External"/><Relationship Id="rId241" Type="http://schemas.openxmlformats.org/officeDocument/2006/relationships/hyperlink" Target="https://community.secop.gov.co/Public/Tendering/OpportunityDetail/Index?noticeUID=CO1.NTC.1782589&amp;isFromPublicArea=True&amp;isModal=False" TargetMode="External"/><Relationship Id="rId437" Type="http://schemas.openxmlformats.org/officeDocument/2006/relationships/hyperlink" Target="https://community.secop.gov.co/Public/Tendering/OpportunityDetail/Index?noticeUID=CO1.NTC.2245992&amp;isFromPublicArea=True&amp;isModal=False" TargetMode="External"/><Relationship Id="rId479" Type="http://schemas.openxmlformats.org/officeDocument/2006/relationships/hyperlink" Target="https://community.secop.gov.co/Public/Tendering/OpportunityDetail/Index?noticeUID=CO1.NTC.2347797&amp;isFromPublicArea=True&amp;isModal=False" TargetMode="External"/><Relationship Id="rId36" Type="http://schemas.openxmlformats.org/officeDocument/2006/relationships/hyperlink" Target="https://community.secop.gov.co/Public/Tendering/OpportunityDetail/Index?noticeUID=CO1.NTC.1706850&amp;isFromPublicArea=True&amp;isModal=False" TargetMode="External"/><Relationship Id="rId283" Type="http://schemas.openxmlformats.org/officeDocument/2006/relationships/hyperlink" Target="https://community.secop.gov.co/Public/Tendering/OpportunityDetail/Index?noticeUID=CO1.NTC.1791470&amp;isFromPublicArea=True&amp;isModal=False" TargetMode="External"/><Relationship Id="rId339" Type="http://schemas.openxmlformats.org/officeDocument/2006/relationships/hyperlink" Target="https://community.secop.gov.co/Public/Tendering/OpportunityDetail/Index?noticeUID=CO1.NTC.1832746&amp;isFromPublicArea=True&amp;isModal=False" TargetMode="External"/><Relationship Id="rId490" Type="http://schemas.openxmlformats.org/officeDocument/2006/relationships/hyperlink" Target="https://www.secop.gov.co/CO1BusinessLine/Tendering/BuyerWorkArea/Index?docUniqueIdentifier=CO1.BDOS.2351914" TargetMode="External"/><Relationship Id="rId504" Type="http://schemas.openxmlformats.org/officeDocument/2006/relationships/hyperlink" Target="https://www.colombiacompra.gov.co/tienda-virtual-del-estado-colombiano/ordenes-compra/74798" TargetMode="External"/><Relationship Id="rId546" Type="http://schemas.openxmlformats.org/officeDocument/2006/relationships/hyperlink" Target="https://community.secop.gov.co/Public/Tendering/OpportunityDetail/Index?noticeUID=CO1.NTC.2012201&amp;isFromPublicArea=True&amp;isModal=False" TargetMode="External"/><Relationship Id="rId78" Type="http://schemas.openxmlformats.org/officeDocument/2006/relationships/hyperlink" Target="https://community.secop.gov.co/Public/Tendering/OpportunityDetail/Index?noticeUID=CO1.NTC.1721356&amp;isFromPublicArea=True&amp;isModal=False" TargetMode="External"/><Relationship Id="rId101" Type="http://schemas.openxmlformats.org/officeDocument/2006/relationships/hyperlink" Target="https://www.secop.gov.co/CO1BusinessLine/Tendering/BuyerWorkArea/Index?docUniqueIdentifier=CO1.BDOS.1732679" TargetMode="External"/><Relationship Id="rId143" Type="http://schemas.openxmlformats.org/officeDocument/2006/relationships/hyperlink" Target="https://www.secop.gov.co/CO1BusinessLine/Tendering/BuyerWorkArea/Index?docUniqueIdentifier=CO1.BDOS.1748082" TargetMode="External"/><Relationship Id="rId185" Type="http://schemas.openxmlformats.org/officeDocument/2006/relationships/hyperlink" Target="https://community.secop.gov.co/Public/Tendering/OpportunityDetail/Index?noticeUID=CO1.NTC.1765336&amp;isFromPublicArea=True&amp;isModal=False" TargetMode="External"/><Relationship Id="rId350" Type="http://schemas.openxmlformats.org/officeDocument/2006/relationships/hyperlink" Target="https://www.secop.gov.co/CO1BusinessLine/Tendering/BuyerWorkArea/Index?docUniqueIdentifier=CO1.BDOS.1853699" TargetMode="External"/><Relationship Id="rId406" Type="http://schemas.openxmlformats.org/officeDocument/2006/relationships/hyperlink" Target="https://www.secop.gov.co/CO1BusinessLine/Tendering/BuyerWorkArea/Index?docUniqueIdentifier=CO1.BDOS.1989084" TargetMode="External"/><Relationship Id="rId588" Type="http://schemas.openxmlformats.org/officeDocument/2006/relationships/comments" Target="../comments1.xml"/><Relationship Id="rId9" Type="http://schemas.openxmlformats.org/officeDocument/2006/relationships/hyperlink" Target="https://www.secop.gov.co/CO1BusinessLine/Tendering/BuyerWorkArea/Index?docUniqueIdentifier=CO1.BDOS.1695030" TargetMode="External"/><Relationship Id="rId210" Type="http://schemas.openxmlformats.org/officeDocument/2006/relationships/hyperlink" Target="https://www.secop.gov.co/CO1BusinessLine/Tendering/BuyerWorkArea/Index?docUniqueIdentifier=CO1.BDOS.1775581" TargetMode="External"/><Relationship Id="rId392" Type="http://schemas.openxmlformats.org/officeDocument/2006/relationships/hyperlink" Target="https://www.secop.gov.co/CO1BusinessLine/Tendering/BuyerWorkArea/Index?docUniqueIdentifier=CO1.BDOS.1967280" TargetMode="External"/><Relationship Id="rId448" Type="http://schemas.openxmlformats.org/officeDocument/2006/relationships/hyperlink" Target="https://www.secop.gov.co/CO1BusinessLine/Tendering/BuyerWorkArea/Index?docUniqueIdentifier=CO1.BDOS.2262509" TargetMode="External"/><Relationship Id="rId252" Type="http://schemas.openxmlformats.org/officeDocument/2006/relationships/hyperlink" Target="https://www.secop.gov.co/CO1BusinessLine/Tendering/BuyerWorkArea/Index?docUniqueIdentifier=CO1.BDOS.1791811" TargetMode="External"/><Relationship Id="rId294" Type="http://schemas.openxmlformats.org/officeDocument/2006/relationships/hyperlink" Target="https://www.secop.gov.co/CO1BusinessLine/Tendering/BuyerWorkArea/Index?docUniqueIdentifier=CO1.BDOS.1801378" TargetMode="External"/><Relationship Id="rId308" Type="http://schemas.openxmlformats.org/officeDocument/2006/relationships/hyperlink" Target="https://www.secop.gov.co/CO1BusinessLine/Tendering/BuyerWorkArea/Index?docUniqueIdentifier=CO1.BDOS.1802228" TargetMode="External"/><Relationship Id="rId515" Type="http://schemas.openxmlformats.org/officeDocument/2006/relationships/hyperlink" Target="https://www.secop.gov.co/CO1BusinessLine/Tendering/BuyerWorkArea/Index?docUniqueIdentifier=CO1.BDOS.2274499" TargetMode="External"/><Relationship Id="rId47" Type="http://schemas.openxmlformats.org/officeDocument/2006/relationships/hyperlink" Target="https://www.secop.gov.co/CO1BusinessLine/Tendering/BuyerWorkArea/Index?docUniqueIdentifier=CO1.BDOS.1715550" TargetMode="External"/><Relationship Id="rId89" Type="http://schemas.openxmlformats.org/officeDocument/2006/relationships/hyperlink" Target="https://www.secop.gov.co/CO1BusinessLine/Tendering/BuyerWorkArea/Index?docUniqueIdentifier=CO1.BDOS.1725926" TargetMode="External"/><Relationship Id="rId112" Type="http://schemas.openxmlformats.org/officeDocument/2006/relationships/hyperlink" Target="https://community.secop.gov.co/Public/Tendering/OpportunityDetail/Index?noticeUID=CO1.NTC.1729237&amp;isFromPublicArea=True&amp;isModal=False" TargetMode="External"/><Relationship Id="rId154" Type="http://schemas.openxmlformats.org/officeDocument/2006/relationships/hyperlink" Target="https://community.secop.gov.co/Public/Tendering/OpportunityDetail/Index?noticeUID=CO1.NTC.1749018&amp;isFromPublicArea=True&amp;isModal=False" TargetMode="External"/><Relationship Id="rId361" Type="http://schemas.openxmlformats.org/officeDocument/2006/relationships/hyperlink" Target="https://community.secop.gov.co/Public/Tendering/OpportunityDetail/Index?noticeUID=CO1.NTC.1896413&amp;isFromPublicArea=True&amp;isModal=False" TargetMode="External"/><Relationship Id="rId557" Type="http://schemas.openxmlformats.org/officeDocument/2006/relationships/hyperlink" Target="https://www.secop.gov.co/CO1BusinessLine/Tendering/BuyerWorkArea/Index?docUniqueIdentifier=CO1.BDOS.2334538" TargetMode="External"/><Relationship Id="rId196" Type="http://schemas.openxmlformats.org/officeDocument/2006/relationships/hyperlink" Target="https://www.secop.gov.co/CO1BusinessLine/Tendering/BuyerWorkArea/Index?docUniqueIdentifier=CO1.BDOS.1772122" TargetMode="External"/><Relationship Id="rId417" Type="http://schemas.openxmlformats.org/officeDocument/2006/relationships/hyperlink" Target="https://community.secop.gov.co/Public/Tendering/OpportunityDetail/Index?noticeUID=CO1.NTC.2101462&amp;isFromPublicArea=True&amp;isModal=False" TargetMode="External"/><Relationship Id="rId459" Type="http://schemas.openxmlformats.org/officeDocument/2006/relationships/hyperlink" Target="https://community.secop.gov.co/Public/Tendering/OpportunityDetail/Index?noticeUID=CO1.NTC.2271615&amp;isFromPublicArea=True&amp;isModal=False" TargetMode="External"/><Relationship Id="rId16" Type="http://schemas.openxmlformats.org/officeDocument/2006/relationships/hyperlink" Target="https://community.secop.gov.co/Public/Tendering/OpportunityDetail/Index?noticeUID=CO1.NTC.1694759&amp;isFromPublicArea=True&amp;isModal=False" TargetMode="External"/><Relationship Id="rId221" Type="http://schemas.openxmlformats.org/officeDocument/2006/relationships/hyperlink" Target="https://community.secop.gov.co/Public/Tendering/OpportunityDetail/Index?noticeUID=CO1.NTC.1773466&amp;isFromPublicArea=True&amp;isModal=False" TargetMode="External"/><Relationship Id="rId263" Type="http://schemas.openxmlformats.org/officeDocument/2006/relationships/hyperlink" Target="https://community.secop.gov.co/Public/Tendering/OpportunityDetail/Index?noticeUID=CO1.NTC.1789867&amp;isFromPublicArea=True&amp;isModal=False" TargetMode="External"/><Relationship Id="rId319" Type="http://schemas.openxmlformats.org/officeDocument/2006/relationships/hyperlink" Target="https://community.secop.gov.co/Public/Tendering/OpportunityDetail/Index?noticeUID=CO1.NTC.1801536&amp;isFromPublicArea=True&amp;isModal=False" TargetMode="External"/><Relationship Id="rId470" Type="http://schemas.openxmlformats.org/officeDocument/2006/relationships/hyperlink" Target="https://www.secop.gov.co/CO1BusinessLine/Tendering/BuyerWorkArea/Index?docUniqueIdentifier=CO1.BDOS.2323685" TargetMode="External"/><Relationship Id="rId526" Type="http://schemas.openxmlformats.org/officeDocument/2006/relationships/hyperlink" Target="https://community.secop.gov.co/Public/Tendering/OpportunityDetail/Index?noticeUID=CO1.NTC.2401520&amp;isFromPublicArea=True&amp;isModal=False" TargetMode="External"/><Relationship Id="rId58" Type="http://schemas.openxmlformats.org/officeDocument/2006/relationships/hyperlink" Target="https://community.secop.gov.co/Public/Tendering/OpportunityDetail/Index?noticeUID=CO1.NTC.1717518&amp;isFromPublicArea=True&amp;isModal=False" TargetMode="External"/><Relationship Id="rId123" Type="http://schemas.openxmlformats.org/officeDocument/2006/relationships/hyperlink" Target="https://www.secop.gov.co/CO1BusinessLine/Tendering/BuyerWorkArea/Index?docUniqueIdentifier=CO1.BDOS.1732659" TargetMode="External"/><Relationship Id="rId330" Type="http://schemas.openxmlformats.org/officeDocument/2006/relationships/hyperlink" Target="https://www.secop.gov.co/CO1BusinessLine/Tendering/BuyerWorkArea/Index?docUniqueIdentifier=CO1.BDOS.1818334" TargetMode="External"/><Relationship Id="rId568" Type="http://schemas.openxmlformats.org/officeDocument/2006/relationships/hyperlink" Target="https://community.secop.gov.co/Public/Tendering/OpportunityDetail/Index?noticeUID=CO1.NTC.2340551&amp;isFromPublicArea=True&amp;isModal=False" TargetMode="External"/><Relationship Id="rId165" Type="http://schemas.openxmlformats.org/officeDocument/2006/relationships/hyperlink" Target="https://community.secop.gov.co/Public/Tendering/OpportunityDetail/Index?noticeUID=CO1.NTC.1754177&amp;isFromPublicArea=True&amp;isModal=False" TargetMode="External"/><Relationship Id="rId372" Type="http://schemas.openxmlformats.org/officeDocument/2006/relationships/hyperlink" Target="https://www.secop.gov.co/CO1BusinessLine/Tendering/BuyerWorkArea/Index?docUniqueIdentifier=CO1.BDOS.1923972" TargetMode="External"/><Relationship Id="rId428" Type="http://schemas.openxmlformats.org/officeDocument/2006/relationships/hyperlink" Target="https://www.secop.gov.co/CO1BusinessLine/Tendering/BuyerWorkArea/Index?docUniqueIdentifier=CO1.BDOS.2207111" TargetMode="External"/><Relationship Id="rId232" Type="http://schemas.openxmlformats.org/officeDocument/2006/relationships/hyperlink" Target="https://www.secop.gov.co/CO1BusinessLine/Tendering/BuyerWorkArea/Index?docUniqueIdentifier=CO1.BDOS.1784801" TargetMode="External"/><Relationship Id="rId274" Type="http://schemas.openxmlformats.org/officeDocument/2006/relationships/hyperlink" Target="https://www.secop.gov.co/CO1BusinessLine/Tendering/BuyerWorkArea/Index?docUniqueIdentifier=CO1.BDOS.1792219" TargetMode="External"/><Relationship Id="rId481" Type="http://schemas.openxmlformats.org/officeDocument/2006/relationships/hyperlink" Target="https://community.secop.gov.co/Public/Tendering/OpportunityDetail/Index?noticeUID=CO1.NTC.2348681&amp;isFromPublicArea=True&amp;isModal=False" TargetMode="External"/><Relationship Id="rId27" Type="http://schemas.openxmlformats.org/officeDocument/2006/relationships/hyperlink" Target="https://www.secop.gov.co/CO1BusinessLine/Tendering/BuyerWorkArea/Index?docUniqueIdentifier=CO1.BDOS.1709764" TargetMode="External"/><Relationship Id="rId69" Type="http://schemas.openxmlformats.org/officeDocument/2006/relationships/hyperlink" Target="https://www.secop.gov.co/CO1BusinessLine/Tendering/BuyerWorkArea/Index?docUniqueIdentifier=CO1.BDOS.1723256" TargetMode="External"/><Relationship Id="rId134" Type="http://schemas.openxmlformats.org/officeDocument/2006/relationships/hyperlink" Target="https://community.secop.gov.co/Public/Tendering/OpportunityDetail/Index?noticeUID=CO1.NTC.1737620&amp;isFromPublicArea=True&amp;isModal=False" TargetMode="External"/><Relationship Id="rId537" Type="http://schemas.openxmlformats.org/officeDocument/2006/relationships/hyperlink" Target="https://www.secop.gov.co/CO1BusinessLine/Tendering/BuyerWorkArea/Index?docUniqueIdentifier=CO1.BDOS.2420315" TargetMode="External"/><Relationship Id="rId579" Type="http://schemas.openxmlformats.org/officeDocument/2006/relationships/hyperlink" Target="https://www.secop.gov.co/CO1BusinessLine/Tendering/BuyerWorkArea/Index?docUniqueIdentifier=CO1.BDOS.2255131" TargetMode="External"/><Relationship Id="rId80" Type="http://schemas.openxmlformats.org/officeDocument/2006/relationships/hyperlink" Target="https://community.secop.gov.co/Public/Tendering/OpportunityDetail/Index?noticeUID=CO1.NTC.1727616&amp;isFromPublicArea=True&amp;isModal=False" TargetMode="External"/><Relationship Id="rId176" Type="http://schemas.openxmlformats.org/officeDocument/2006/relationships/hyperlink" Target="https://www.secop.gov.co/CO1BusinessLine/Tendering/BuyerWorkArea/Index?docUniqueIdentifier=CO1.BDOS.1762654" TargetMode="External"/><Relationship Id="rId341" Type="http://schemas.openxmlformats.org/officeDocument/2006/relationships/hyperlink" Target="https://community.secop.gov.co/Public/Tendering/OpportunityDetail/Index?noticeUID=CO1.NTC.1832012&amp;isFromPublicArea=True&amp;isModal=False" TargetMode="External"/><Relationship Id="rId383" Type="http://schemas.openxmlformats.org/officeDocument/2006/relationships/hyperlink" Target="https://community.secop.gov.co/Public/Tendering/OpportunityDetail/Index?noticeUID=CO1.NTC.1943149&amp;isFromPublicArea=True&amp;isModal=False" TargetMode="External"/><Relationship Id="rId439" Type="http://schemas.openxmlformats.org/officeDocument/2006/relationships/hyperlink" Target="https://community.secop.gov.co/Public/Tendering/OpportunityDetail/Index?noticeUID=CO1.NTC.2264424&amp;isFromPublicArea=True&amp;isModal=False" TargetMode="External"/><Relationship Id="rId201" Type="http://schemas.openxmlformats.org/officeDocument/2006/relationships/hyperlink" Target="https://community.secop.gov.co/Public/Tendering/OpportunityDetail/Index?noticeUID=CO1.NTC.1771722&amp;isFromPublicArea=True&amp;isModal=False" TargetMode="External"/><Relationship Id="rId243" Type="http://schemas.openxmlformats.org/officeDocument/2006/relationships/hyperlink" Target="https://community.secop.gov.co/Public/Tendering/OpportunityDetail/Index?noticeUID=CO1.NTC.1782707&amp;isFromPublicArea=True&amp;isModal=False" TargetMode="External"/><Relationship Id="rId285" Type="http://schemas.openxmlformats.org/officeDocument/2006/relationships/hyperlink" Target="https://community.secop.gov.co/Public/Tendering/OpportunityDetail/Index?noticeUID=CO1.NTC.1796330&amp;isFromPublicArea=True&amp;isModal=False" TargetMode="External"/><Relationship Id="rId450" Type="http://schemas.openxmlformats.org/officeDocument/2006/relationships/hyperlink" Target="https://www.secop.gov.co/CO1BusinessLine/Tendering/BuyerWorkArea/Index?docUniqueIdentifier=CO1.BDOS.2264808" TargetMode="External"/><Relationship Id="rId506" Type="http://schemas.openxmlformats.org/officeDocument/2006/relationships/hyperlink" Target="https://www.colombiacompra.gov.co/tienda-virtual-del-estado-colombiano/ordenes-compra/78269" TargetMode="External"/><Relationship Id="rId38" Type="http://schemas.openxmlformats.org/officeDocument/2006/relationships/hyperlink" Target="https://community.secop.gov.co/Public/Tendering/OpportunityDetail/Index?noticeUID=CO1.NTC.1708628&amp;isFromPublicArea=True&amp;isModal=False" TargetMode="External"/><Relationship Id="rId103" Type="http://schemas.openxmlformats.org/officeDocument/2006/relationships/hyperlink" Target="https://www.secop.gov.co/CO1BusinessLine/Tendering/BuyerWorkArea/Index?docUniqueIdentifier=CO1.BDOS.1732413" TargetMode="External"/><Relationship Id="rId310" Type="http://schemas.openxmlformats.org/officeDocument/2006/relationships/hyperlink" Target="https://www.secop.gov.co/CO1BusinessLine/Tendering/BuyerWorkArea/Index?docUniqueIdentifier=CO1.BDOS.1808733" TargetMode="External"/><Relationship Id="rId492" Type="http://schemas.openxmlformats.org/officeDocument/2006/relationships/hyperlink" Target="https://www.secop.gov.co/CO1BusinessLine/Tendering/BuyerWorkArea/Index?docUniqueIdentifier=CO1.BDOS.2387737" TargetMode="External"/><Relationship Id="rId548" Type="http://schemas.openxmlformats.org/officeDocument/2006/relationships/hyperlink" Target="https://community.secop.gov.co/Public/Tendering/OpportunityDetail/Index?noticeUID=CO1.NTC.2015401&amp;isFromPublicArea=True&amp;isModal=False" TargetMode="External"/><Relationship Id="rId91" Type="http://schemas.openxmlformats.org/officeDocument/2006/relationships/hyperlink" Target="https://www.secop.gov.co/CO1BusinessLine/Tendering/BuyerWorkArea/Index?docUniqueIdentifier=CO1.BDOS.1732209" TargetMode="External"/><Relationship Id="rId145" Type="http://schemas.openxmlformats.org/officeDocument/2006/relationships/hyperlink" Target="https://www.secop.gov.co/CO1BusinessLine/Tendering/BuyerWorkArea/Index?docUniqueIdentifier=CO1.BDOS.1748440" TargetMode="External"/><Relationship Id="rId187" Type="http://schemas.openxmlformats.org/officeDocument/2006/relationships/hyperlink" Target="https://community.secop.gov.co/Public/Tendering/OpportunityDetail/Index?noticeUID=CO1.NTC.1760827&amp;isFromPublicArea=True&amp;isModal=False" TargetMode="External"/><Relationship Id="rId352" Type="http://schemas.openxmlformats.org/officeDocument/2006/relationships/hyperlink" Target="https://www.secop.gov.co/CO1BusinessLine/Tendering/BuyerWorkArea/Index?docUniqueIdentifier=CO1.BDOS.1860817" TargetMode="External"/><Relationship Id="rId394" Type="http://schemas.openxmlformats.org/officeDocument/2006/relationships/hyperlink" Target="https://www.secop.gov.co/CO1BusinessLine/Tendering/BuyerWorkArea/Index?docUniqueIdentifier=CO1.BDOS.1967090" TargetMode="External"/><Relationship Id="rId408" Type="http://schemas.openxmlformats.org/officeDocument/2006/relationships/hyperlink" Target="https://www.secop.gov.co/CO1BusinessLine/Tendering/BuyerWorkArea/Index?docUniqueIdentifier=CO1.BDOS.2022101" TargetMode="External"/><Relationship Id="rId212" Type="http://schemas.openxmlformats.org/officeDocument/2006/relationships/hyperlink" Target="https://www.secop.gov.co/CO1BusinessLine/Tendering/BuyerWorkArea/Index?docUniqueIdentifier=CO1.BDOS.1780817" TargetMode="External"/><Relationship Id="rId254" Type="http://schemas.openxmlformats.org/officeDocument/2006/relationships/hyperlink" Target="https://www.secop.gov.co/CO1BusinessLine/Tendering/BuyerWorkArea/Index?docUniqueIdentifier=CO1.BDOS.1776354" TargetMode="External"/><Relationship Id="rId49" Type="http://schemas.openxmlformats.org/officeDocument/2006/relationships/hyperlink" Target="https://www.secop.gov.co/CO1BusinessLine/Tendering/BuyerWorkArea/Index?docUniqueIdentifier=CO1.BDOS.1716762" TargetMode="External"/><Relationship Id="rId114" Type="http://schemas.openxmlformats.org/officeDocument/2006/relationships/hyperlink" Target="https://community.secop.gov.co/Public/Tendering/OpportunityDetail/Index?noticeUID=CO1.NTC.1729799&amp;isFromPublicArea=True&amp;isModal=False" TargetMode="External"/><Relationship Id="rId296" Type="http://schemas.openxmlformats.org/officeDocument/2006/relationships/hyperlink" Target="https://www.secop.gov.co/CO1BusinessLine/Tendering/BuyerWorkArea/Index?docUniqueIdentifier=CO1.BDOS.1803140" TargetMode="External"/><Relationship Id="rId461" Type="http://schemas.openxmlformats.org/officeDocument/2006/relationships/hyperlink" Target="https://community.secop.gov.co/Public/Tendering/OpportunityDetail/Index?noticeUID=CO1.NTC.2277358&amp;isFromPublicArea=True&amp;isModal=False" TargetMode="External"/><Relationship Id="rId517" Type="http://schemas.openxmlformats.org/officeDocument/2006/relationships/hyperlink" Target="https://www.secop.gov.co/CO1BusinessLine/Tendering/BuyerWorkArea/Index?docUniqueIdentifier=CO1.BDOS.2158929" TargetMode="External"/><Relationship Id="rId559" Type="http://schemas.openxmlformats.org/officeDocument/2006/relationships/hyperlink" Target="https://www.secop.gov.co/CO1BusinessLine/Tendering/BuyerWorkArea/Index?docUniqueIdentifier=CO1.BDOS.2448451" TargetMode="External"/><Relationship Id="rId60" Type="http://schemas.openxmlformats.org/officeDocument/2006/relationships/hyperlink" Target="https://community.secop.gov.co/Public/Tendering/OpportunityDetail/Index?noticeUID=CO1.NTC.1709756&amp;isFromPublicArea=True&amp;isModal=False" TargetMode="External"/><Relationship Id="rId156" Type="http://schemas.openxmlformats.org/officeDocument/2006/relationships/hyperlink" Target="https://community.secop.gov.co/Public/Tendering/OpportunityDetail/Index?noticeUID=CO1.NTC.1746408&amp;isFromPublicArea=True&amp;isModal=False" TargetMode="External"/><Relationship Id="rId198" Type="http://schemas.openxmlformats.org/officeDocument/2006/relationships/hyperlink" Target="https://www.secop.gov.co/CO1BusinessLine/Tendering/BuyerWorkArea/Index?docUniqueIdentifier=CO1.BDOS.1775694" TargetMode="External"/><Relationship Id="rId321" Type="http://schemas.openxmlformats.org/officeDocument/2006/relationships/hyperlink" Target="https://community.secop.gov.co/Public/Tendering/OpportunityDetail/Index?noticeUID=CO1.NTC.1809454&amp;isFromPublicArea=True&amp;isModal=False" TargetMode="External"/><Relationship Id="rId363" Type="http://schemas.openxmlformats.org/officeDocument/2006/relationships/hyperlink" Target="https://community.secop.gov.co/Public/Tendering/OpportunityDetail/Index?noticeUID=CO1.NTC.1911370&amp;isFromPublicArea=True&amp;isModal=False" TargetMode="External"/><Relationship Id="rId419" Type="http://schemas.openxmlformats.org/officeDocument/2006/relationships/hyperlink" Target="https://community.secop.gov.co/Public/Tendering/OpportunityDetail/Index?noticeUID=CO1.NTC.2101824&amp;isFromPublicArea=True&amp;isModal=False" TargetMode="External"/><Relationship Id="rId570" Type="http://schemas.openxmlformats.org/officeDocument/2006/relationships/hyperlink" Target="https://community.secop.gov.co/Public/Tendering/OpportunityDetail/Index?noticeUID=CO1.NTC.2237328&amp;isFromPublicArea=True&amp;isModal=False" TargetMode="External"/><Relationship Id="rId223" Type="http://schemas.openxmlformats.org/officeDocument/2006/relationships/hyperlink" Target="https://community.secop.gov.co/Public/Tendering/OpportunityDetail/Index?noticeUID=CO1.NTC.1781608&amp;isFromPublicArea=True&amp;isModal=False" TargetMode="External"/><Relationship Id="rId430" Type="http://schemas.openxmlformats.org/officeDocument/2006/relationships/hyperlink" Target="https://www.secop.gov.co/CO1BusinessLine/Tendering/BuyerWorkArea/Index?docUniqueIdentifier=CO1.BDOS.2214218" TargetMode="External"/><Relationship Id="rId18" Type="http://schemas.openxmlformats.org/officeDocument/2006/relationships/hyperlink" Target="https://community.secop.gov.co/Public/Tendering/OpportunityDetail/Index?noticeUID=CO1.NTC.1697343&amp;isFromPublicArea=True&amp;isModal=False" TargetMode="External"/><Relationship Id="rId265" Type="http://schemas.openxmlformats.org/officeDocument/2006/relationships/hyperlink" Target="https://community.secop.gov.co/Public/Tendering/OpportunityDetail/Index?noticeUID=CO1.NTC.1792304&amp;isFromPublicArea=True&amp;isModal=False" TargetMode="External"/><Relationship Id="rId472" Type="http://schemas.openxmlformats.org/officeDocument/2006/relationships/hyperlink" Target="https://www.secop.gov.co/CO1BusinessLine/Tendering/BuyerWorkArea/Index?docUniqueIdentifier=CO1.BDOS.2324471" TargetMode="External"/><Relationship Id="rId528" Type="http://schemas.openxmlformats.org/officeDocument/2006/relationships/hyperlink" Target="https://community.secop.gov.co/Public/Tendering/OpportunityDetail/Index?noticeUID=CO1.NTC.2401520&amp;isFromPublicArea=True&amp;isModal=False" TargetMode="External"/><Relationship Id="rId125" Type="http://schemas.openxmlformats.org/officeDocument/2006/relationships/hyperlink" Target="https://www.secop.gov.co/CO1BusinessLine/Tendering/BuyerWorkArea/Index?docUniqueIdentifier=CO1.BDOS.1738220" TargetMode="External"/><Relationship Id="rId167" Type="http://schemas.openxmlformats.org/officeDocument/2006/relationships/hyperlink" Target="https://community.secop.gov.co/Public/Tendering/OpportunityDetail/Index?noticeUID=CO1.NTC.1760068&amp;isFromPublicArea=True&amp;isModal=False" TargetMode="External"/><Relationship Id="rId332" Type="http://schemas.openxmlformats.org/officeDocument/2006/relationships/hyperlink" Target="https://www.secop.gov.co/CO1BusinessLine/Tendering/BuyerWorkArea/Index?docUniqueIdentifier=CO1.BDOS.1818059" TargetMode="External"/><Relationship Id="rId374" Type="http://schemas.openxmlformats.org/officeDocument/2006/relationships/hyperlink" Target="https://www.secop.gov.co/CO1BusinessLine/Tendering/BuyerWorkArea/Index?docUniqueIdentifier=CO1.BDOS.1917853" TargetMode="External"/><Relationship Id="rId581" Type="http://schemas.openxmlformats.org/officeDocument/2006/relationships/hyperlink" Target="https://www.secop.gov.co/CO1BusinessLine/Tendering/BuyerWorkArea/Index?docUniqueIdentifier=CO1.BDOS.2427824" TargetMode="External"/><Relationship Id="rId71" Type="http://schemas.openxmlformats.org/officeDocument/2006/relationships/hyperlink" Target="https://www.secop.gov.co/CO1BusinessLine/Tendering/BuyerWorkArea/Index?docUniqueIdentifier=CO1.BDOS.1723797" TargetMode="External"/><Relationship Id="rId234" Type="http://schemas.openxmlformats.org/officeDocument/2006/relationships/hyperlink" Target="https://www.secop.gov.co/CO1BusinessLine/Tendering/BuyerWorkArea/Index?docUniqueIdentifier=CO1.BDOS.1784801" TargetMode="External"/><Relationship Id="rId2" Type="http://schemas.openxmlformats.org/officeDocument/2006/relationships/hyperlink" Target="https://community.secop.gov.co/Public/Tendering/OpportunityDetail/Index?noticeUID=CO1.NTC.1683786&amp;isFromPublicArea=True&amp;isModal=False" TargetMode="External"/><Relationship Id="rId29" Type="http://schemas.openxmlformats.org/officeDocument/2006/relationships/hyperlink" Target="https://www.secop.gov.co/CO1BusinessLine/Tendering/BuyerWorkArea/Index?docUniqueIdentifier=CO1.BDOS.1706338" TargetMode="External"/><Relationship Id="rId276" Type="http://schemas.openxmlformats.org/officeDocument/2006/relationships/hyperlink" Target="https://www.secop.gov.co/CO1BusinessLine/Tendering/BuyerWorkArea/Index?docUniqueIdentifier=CO1.BDOS.1794458" TargetMode="External"/><Relationship Id="rId441" Type="http://schemas.openxmlformats.org/officeDocument/2006/relationships/hyperlink" Target="https://community.secop.gov.co/Public/Tendering/OpportunityDetail/Index?noticeUID=CO1.NTC.2265120&amp;isFromPublicArea=True&amp;isModal=False" TargetMode="External"/><Relationship Id="rId483" Type="http://schemas.openxmlformats.org/officeDocument/2006/relationships/hyperlink" Target="https://community.secop.gov.co/Public/Tendering/OpportunityDetail/Index?noticeUID=CO1.NTC.2350000&amp;isFromPublicArea=True&amp;isModal=False" TargetMode="External"/><Relationship Id="rId539" Type="http://schemas.openxmlformats.org/officeDocument/2006/relationships/hyperlink" Target="https://www.secop.gov.co/CO1BusinessLine/Tendering/BuyerWorkArea/Index?docUniqueIdentifier=CO1.BDOS.2426914" TargetMode="External"/><Relationship Id="rId40" Type="http://schemas.openxmlformats.org/officeDocument/2006/relationships/hyperlink" Target="https://community.secop.gov.co/Public/Tendering/OpportunityDetail/Index?noticeUID=CO1.NTC.1711546&amp;isFromPublicArea=True&amp;isModal=False" TargetMode="External"/><Relationship Id="rId136" Type="http://schemas.openxmlformats.org/officeDocument/2006/relationships/hyperlink" Target="https://community.secop.gov.co/Public/Tendering/OpportunityDetail/Index?noticeUID=CO1.NTC.1738048&amp;isFromPublicArea=True&amp;isModal=False" TargetMode="External"/><Relationship Id="rId178" Type="http://schemas.openxmlformats.org/officeDocument/2006/relationships/hyperlink" Target="https://www.secop.gov.co/CO1BusinessLine/Tendering/BuyerWorkArea/Index?docUniqueIdentifier=CO1.BDOS.1762654" TargetMode="External"/><Relationship Id="rId301" Type="http://schemas.openxmlformats.org/officeDocument/2006/relationships/hyperlink" Target="https://community.secop.gov.co/Public/Tendering/OpportunityDetail/Index?noticeUID=CO1.NTC.1797537&amp;isFromPublicArea=True&amp;isModal=False" TargetMode="External"/><Relationship Id="rId343" Type="http://schemas.openxmlformats.org/officeDocument/2006/relationships/hyperlink" Target="https://community.secop.gov.co/Public/Tendering/OpportunityDetail/Index?noticeUID=CO1.NTC.1836457&amp;isFromPublicArea=True&amp;isModal=False" TargetMode="External"/><Relationship Id="rId550" Type="http://schemas.openxmlformats.org/officeDocument/2006/relationships/hyperlink" Target="https://community.secop.gov.co/Public/Tendering/OpportunityDetail/Index?noticeUID=CO1.NTC.2039127&amp;isFromPublicArea=True&amp;isModal=False" TargetMode="External"/><Relationship Id="rId82" Type="http://schemas.openxmlformats.org/officeDocument/2006/relationships/hyperlink" Target="https://community.secop.gov.co/Public/Tendering/OpportunityDetail/Index?noticeUID=CO1.NTC.1727934&amp;isFromPublicArea=True&amp;isModal=False" TargetMode="External"/><Relationship Id="rId203" Type="http://schemas.openxmlformats.org/officeDocument/2006/relationships/hyperlink" Target="https://community.secop.gov.co/Public/Tendering/OpportunityDetail/Index?noticeUID=CO1.NTC.1774319&amp;isFromPublicArea=True&amp;isModal=False" TargetMode="External"/><Relationship Id="rId385" Type="http://schemas.openxmlformats.org/officeDocument/2006/relationships/hyperlink" Target="https://community.secop.gov.co/Public/Tendering/OpportunityDetail/Index?noticeUID=CO1.NTC.1953249&amp;isFromPublicArea=True&amp;isModal=False" TargetMode="External"/><Relationship Id="rId245" Type="http://schemas.openxmlformats.org/officeDocument/2006/relationships/hyperlink" Target="https://community.secop.gov.co/Public/Tendering/OpportunityDetail/Index?noticeUID=CO1.NTC.1782272&amp;isFromPublicArea=True&amp;isModal=False" TargetMode="External"/><Relationship Id="rId287" Type="http://schemas.openxmlformats.org/officeDocument/2006/relationships/hyperlink" Target="https://community.secop.gov.co/Public/Tendering/OpportunityDetail/Index?noticeUID=CO1.NTC.1791495&amp;isFromPublicArea=True&amp;isModal=False" TargetMode="External"/><Relationship Id="rId410" Type="http://schemas.openxmlformats.org/officeDocument/2006/relationships/hyperlink" Target="https://www.secop.gov.co/CO1BusinessLine/Tendering/BuyerWorkArea/Index?docUniqueIdentifier=CO1.BDOS.2033617" TargetMode="External"/><Relationship Id="rId452" Type="http://schemas.openxmlformats.org/officeDocument/2006/relationships/hyperlink" Target="https://www.secop.gov.co/CO1BusinessLine/Tendering/BuyerWorkArea/Index?docUniqueIdentifier=CO1.BDOS.2267769" TargetMode="External"/><Relationship Id="rId494" Type="http://schemas.openxmlformats.org/officeDocument/2006/relationships/hyperlink" Target="https://www.secop.gov.co/CO1BusinessLine/Tendering/BuyerWorkArea/Index?docUniqueIdentifier=CO1.BDOS.2400878" TargetMode="External"/><Relationship Id="rId508" Type="http://schemas.openxmlformats.org/officeDocument/2006/relationships/hyperlink" Target="https://www.colombiacompra.gov.co/tienda-virtual-del-estado-colombiano/ordenes-compra/81089" TargetMode="External"/><Relationship Id="rId105" Type="http://schemas.openxmlformats.org/officeDocument/2006/relationships/hyperlink" Target="https://www.secop.gov.co/CO1BusinessLine/Tendering/BuyerWorkArea/Index?docUniqueIdentifier=CO1.BDOS.1729458" TargetMode="External"/><Relationship Id="rId147" Type="http://schemas.openxmlformats.org/officeDocument/2006/relationships/hyperlink" Target="https://www.secop.gov.co/CO1BusinessLine/Tendering/BuyerWorkArea/Index?docUniqueIdentifier=CO1.BDOS.1730945" TargetMode="External"/><Relationship Id="rId312" Type="http://schemas.openxmlformats.org/officeDocument/2006/relationships/hyperlink" Target="https://www.secop.gov.co/CO1BusinessLine/Tendering/BuyerWorkArea/Index?docUniqueIdentifier=CO1.BDOS.1813231" TargetMode="External"/><Relationship Id="rId354" Type="http://schemas.openxmlformats.org/officeDocument/2006/relationships/hyperlink" Target="https://www.secop.gov.co/CO1BusinessLine/Tendering/BuyerWorkArea/Index?docUniqueIdentifier=CO1.BDOS.1857030" TargetMode="External"/><Relationship Id="rId51" Type="http://schemas.openxmlformats.org/officeDocument/2006/relationships/hyperlink" Target="https://www.secop.gov.co/CO1BusinessLine/Tendering/BuyerWorkArea/Index?docUniqueIdentifier=CO1.BDOS.1716091" TargetMode="External"/><Relationship Id="rId93" Type="http://schemas.openxmlformats.org/officeDocument/2006/relationships/hyperlink" Target="https://www.secop.gov.co/CO1BusinessLine/Tendering/BuyerWorkArea/Index?docUniqueIdentifier=CO1.BDOS.1726384" TargetMode="External"/><Relationship Id="rId189" Type="http://schemas.openxmlformats.org/officeDocument/2006/relationships/hyperlink" Target="https://community.secop.gov.co/Public/Tendering/OpportunityDetail/Index?noticeUID=CO1.NTC.1770310&amp;isFromPublicArea=True&amp;isModal=False" TargetMode="External"/><Relationship Id="rId396" Type="http://schemas.openxmlformats.org/officeDocument/2006/relationships/hyperlink" Target="https://www.secop.gov.co/CO1BusinessLine/Tendering/BuyerWorkArea/Index?docUniqueIdentifier=CO1.BDOS.1973216" TargetMode="External"/><Relationship Id="rId561" Type="http://schemas.openxmlformats.org/officeDocument/2006/relationships/hyperlink" Target="https://www.secop.gov.co/CO1BusinessLine/Tendering/BuyerWorkArea/Index?docUniqueIdentifier=CO1.BDOS.2421922" TargetMode="External"/><Relationship Id="rId214" Type="http://schemas.openxmlformats.org/officeDocument/2006/relationships/hyperlink" Target="https://www.secop.gov.co/CO1BusinessLine/Tendering/BuyerWorkArea/Index?docUniqueIdentifier=CO1.BDOS.1780684" TargetMode="External"/><Relationship Id="rId256" Type="http://schemas.openxmlformats.org/officeDocument/2006/relationships/hyperlink" Target="https://www.secop.gov.co/CO1BusinessLine/Tendering/BuyerWorkArea/Index?docUniqueIdentifier=CO1.BDOS.1787514" TargetMode="External"/><Relationship Id="rId298" Type="http://schemas.openxmlformats.org/officeDocument/2006/relationships/hyperlink" Target="https://www.secop.gov.co/CO1BusinessLine/Tendering/BuyerWorkArea/Index?docUniqueIdentifier=CO1.BDOS.1800926" TargetMode="External"/><Relationship Id="rId421" Type="http://schemas.openxmlformats.org/officeDocument/2006/relationships/hyperlink" Target="https://community.secop.gov.co/Public/Tendering/OpportunityDetail/Index?noticeUID=CO1.NTC.2134229&amp;isFromPublicArea=True&amp;isModal=False" TargetMode="External"/><Relationship Id="rId463" Type="http://schemas.openxmlformats.org/officeDocument/2006/relationships/hyperlink" Target="https://community.secop.gov.co/Public/Tendering/OpportunityDetail/Index?noticeUID=CO1.NTC.2273848&amp;isFromPublicArea=True&amp;isModal=False" TargetMode="External"/><Relationship Id="rId519" Type="http://schemas.openxmlformats.org/officeDocument/2006/relationships/hyperlink" Target="https://www.secop.gov.co/CO1BusinessLine/Tendering/BuyerWorkArea/Index?docUniqueIdentifier=CO1.BDOS.2069100" TargetMode="External"/><Relationship Id="rId116" Type="http://schemas.openxmlformats.org/officeDocument/2006/relationships/hyperlink" Target="https://community.secop.gov.co/Public/Tendering/OpportunityDetail/Index?noticeUID=CO1.NTC.1732009&amp;isFromPublicArea=True&amp;isModal=False" TargetMode="External"/><Relationship Id="rId158" Type="http://schemas.openxmlformats.org/officeDocument/2006/relationships/hyperlink" Target="https://community.secop.gov.co/Public/Tendering/OpportunityDetail/Index?noticeUID=CO1.NTC.1746224&amp;isFromPublicArea=True&amp;isModal=False" TargetMode="External"/><Relationship Id="rId323" Type="http://schemas.openxmlformats.org/officeDocument/2006/relationships/hyperlink" Target="https://community.secop.gov.co/Public/Tendering/OpportunityDetail/Index?noticeUID=CO1.NTC.1810564&amp;isFromPublicArea=True&amp;isModal=False" TargetMode="External"/><Relationship Id="rId530" Type="http://schemas.openxmlformats.org/officeDocument/2006/relationships/hyperlink" Target="https://community.secop.gov.co/Public/Tendering/OpportunityDetail/Index?noticeUID=CO1.NTC.2333364&amp;isFromPublicArea=True&amp;isModal=False" TargetMode="External"/><Relationship Id="rId20" Type="http://schemas.openxmlformats.org/officeDocument/2006/relationships/hyperlink" Target="https://community.secop.gov.co/Public/Tendering/OpportunityDetail/Index?noticeUID=CO1.NTC.1697318&amp;isFromPublicArea=True&amp;isModal=False" TargetMode="External"/><Relationship Id="rId62" Type="http://schemas.openxmlformats.org/officeDocument/2006/relationships/hyperlink" Target="https://community.secop.gov.co/Public/Tendering/OpportunityDetail/Index?noticeUID=CO1.NTC.1721077&amp;isFromPublicArea=True&amp;isModal=False" TargetMode="External"/><Relationship Id="rId365" Type="http://schemas.openxmlformats.org/officeDocument/2006/relationships/hyperlink" Target="https://community.secop.gov.co/Public/Tendering/OpportunityDetail/Index?noticeUID=CO1.NTC.1908438&amp;isFromPublicArea=True&amp;isModal=False" TargetMode="External"/><Relationship Id="rId572" Type="http://schemas.openxmlformats.org/officeDocument/2006/relationships/hyperlink" Target="https://community.secop.gov.co/Public/Tendering/OpportunityDetail/Index?noticeUID=CO1.NTC.2391245&amp;isFromPublicArea=True&amp;isModal=False" TargetMode="External"/><Relationship Id="rId225" Type="http://schemas.openxmlformats.org/officeDocument/2006/relationships/hyperlink" Target="https://community.secop.gov.co/Public/Tendering/OpportunityDetail/Index?noticeUID=CO1.NTC.1782548&amp;isFromPublicArea=True&amp;isModal=False" TargetMode="External"/><Relationship Id="rId267" Type="http://schemas.openxmlformats.org/officeDocument/2006/relationships/hyperlink" Target="https://community.secop.gov.co/Public/Tendering/OpportunityDetail/Index?noticeUID=CO1.NTC.1781527&amp;isFromPublicArea=True&amp;isModal=False" TargetMode="External"/><Relationship Id="rId432" Type="http://schemas.openxmlformats.org/officeDocument/2006/relationships/hyperlink" Target="https://www.secop.gov.co/CO1BusinessLine/Tendering/BuyerWorkArea/Index?docUniqueIdentifier=CO1.BDOS.2232491" TargetMode="External"/><Relationship Id="rId474" Type="http://schemas.openxmlformats.org/officeDocument/2006/relationships/hyperlink" Target="https://www.secop.gov.co/CO1BusinessLine/Tendering/BuyerWorkArea/Index?docUniqueIdentifier=CO1.BDOS.2333984" TargetMode="External"/><Relationship Id="rId127" Type="http://schemas.openxmlformats.org/officeDocument/2006/relationships/hyperlink" Target="https://www.secop.gov.co/CO1BusinessLine/Tendering/BuyerWorkArea/Index?docUniqueIdentifier=CO1.BDOS.1739078" TargetMode="External"/><Relationship Id="rId31" Type="http://schemas.openxmlformats.org/officeDocument/2006/relationships/hyperlink" Target="https://www.secop.gov.co/CO1BusinessLine/Tendering/BuyerWorkArea/Index?docUniqueIdentifier=CO1.BDOS.1707401" TargetMode="External"/><Relationship Id="rId73" Type="http://schemas.openxmlformats.org/officeDocument/2006/relationships/hyperlink" Target="https://www.secop.gov.co/CO1BusinessLine/Tendering/BuyerWorkArea/Index?docUniqueIdentifier=CO1.BDOS.1724667" TargetMode="External"/><Relationship Id="rId169" Type="http://schemas.openxmlformats.org/officeDocument/2006/relationships/hyperlink" Target="https://community.secop.gov.co/Public/Tendering/OpportunityDetail/Index?noticeUID=CO1.NTC.1761560&amp;isFromPublicArea=True&amp;isModal=False" TargetMode="External"/><Relationship Id="rId334" Type="http://schemas.openxmlformats.org/officeDocument/2006/relationships/hyperlink" Target="https://www.secop.gov.co/CO1BusinessLine/Tendering/BuyerWorkArea/Index?docUniqueIdentifier=CO1.BDOS.1823592" TargetMode="External"/><Relationship Id="rId376" Type="http://schemas.openxmlformats.org/officeDocument/2006/relationships/hyperlink" Target="https://www.secop.gov.co/CO1BusinessLine/Tendering/BuyerWorkArea/Index?docUniqueIdentifier=CO1.BDOS.1927841" TargetMode="External"/><Relationship Id="rId541" Type="http://schemas.openxmlformats.org/officeDocument/2006/relationships/hyperlink" Target="https://www.secop.gov.co/CO1BusinessLine/Tendering/BuyerWorkArea/Index?docUniqueIdentifier=CO1.BDOS.1824665" TargetMode="External"/><Relationship Id="rId583" Type="http://schemas.openxmlformats.org/officeDocument/2006/relationships/hyperlink" Target="https://www.secop.gov.co/CO1BusinessLine/Tendering/BuyerWorkArea/Index?docUniqueIdentifier=CO1.BDOS.2135306" TargetMode="External"/><Relationship Id="rId4" Type="http://schemas.openxmlformats.org/officeDocument/2006/relationships/hyperlink" Target="https://community.secop.gov.co/Public/Tendering/OpportunityDetail/Index?noticeUID=CO1.NTC.1684073&amp;isFromPublicArea=True&amp;isModal=False" TargetMode="External"/><Relationship Id="rId180" Type="http://schemas.openxmlformats.org/officeDocument/2006/relationships/hyperlink" Target="https://www.secop.gov.co/CO1BusinessLine/Tendering/BuyerWorkArea/Index?docUniqueIdentifier=CO1.BDOS.1768247" TargetMode="External"/><Relationship Id="rId236" Type="http://schemas.openxmlformats.org/officeDocument/2006/relationships/hyperlink" Target="https://www.secop.gov.co/CO1BusinessLine/Tendering/BuyerWorkArea/Index?docUniqueIdentifier=CO1.BDOS.1784801" TargetMode="External"/><Relationship Id="rId278" Type="http://schemas.openxmlformats.org/officeDocument/2006/relationships/hyperlink" Target="https://www.secop.gov.co/CO1BusinessLine/Tendering/BuyerWorkArea/Index?docUniqueIdentifier=CO1.BDOS.1784913" TargetMode="External"/><Relationship Id="rId401" Type="http://schemas.openxmlformats.org/officeDocument/2006/relationships/hyperlink" Target="https://community.secop.gov.co/Public/Tendering/OpportunityDetail/Index?noticeUID=CO1.NTC.1993588&amp;isFromPublicArea=True&amp;isModal=False" TargetMode="External"/><Relationship Id="rId443" Type="http://schemas.openxmlformats.org/officeDocument/2006/relationships/hyperlink" Target="https://community.secop.gov.co/Public/Tendering/OpportunityDetail/Index?noticeUID=CO1.NTC.2266405&amp;isFromPublicArea=True&amp;isModal=False" TargetMode="External"/><Relationship Id="rId303" Type="http://schemas.openxmlformats.org/officeDocument/2006/relationships/hyperlink" Target="https://community.secop.gov.co/Public/Tendering/OpportunityDetail/Index?noticeUID=CO1.NTC.1805603&amp;isFromPublicArea=True&amp;isModal=False" TargetMode="External"/><Relationship Id="rId485" Type="http://schemas.openxmlformats.org/officeDocument/2006/relationships/hyperlink" Target="https://community.secop.gov.co/Public/Tendering/OpportunityDetail/Index?noticeUID=CO1.NTC.2352264&amp;isFromPublicArea=True&amp;isModal=False" TargetMode="External"/><Relationship Id="rId42" Type="http://schemas.openxmlformats.org/officeDocument/2006/relationships/hyperlink" Target="https://community.secop.gov.co/Public/Tendering/OpportunityDetail/Index?noticeUID=CO1.NTC.1712776&amp;isFromPublicArea=True&amp;isModal=False" TargetMode="External"/><Relationship Id="rId84" Type="http://schemas.openxmlformats.org/officeDocument/2006/relationships/hyperlink" Target="https://community.secop.gov.co/Public/Tendering/OpportunityDetail/Index?noticeUID=CO1.NTC.1727573&amp;isFromPublicArea=True&amp;isModal=False" TargetMode="External"/><Relationship Id="rId138" Type="http://schemas.openxmlformats.org/officeDocument/2006/relationships/hyperlink" Target="https://community.secop.gov.co/Public/Tendering/OpportunityDetail/Index?noticeUID=CO1.NTC.1737743&amp;isFromPublicArea=True&amp;isModal=False" TargetMode="External"/><Relationship Id="rId345" Type="http://schemas.openxmlformats.org/officeDocument/2006/relationships/hyperlink" Target="https://community.secop.gov.co/Public/Tendering/OpportunityDetail/Index?noticeUID=CO1.NTC.1837148&amp;isFromPublicArea=True&amp;isModal=False" TargetMode="External"/><Relationship Id="rId387" Type="http://schemas.openxmlformats.org/officeDocument/2006/relationships/hyperlink" Target="https://community.secop.gov.co/Public/Tendering/OpportunityDetail/Index?noticeUID=CO1.NTC.1954613&amp;isFromPublicArea=True&amp;isModal=False" TargetMode="External"/><Relationship Id="rId510" Type="http://schemas.openxmlformats.org/officeDocument/2006/relationships/hyperlink" Target="https://www.colombiacompra.gov.co/tienda-virtual-del-estado-colombiano/ordenes-compra/81593" TargetMode="External"/><Relationship Id="rId552" Type="http://schemas.openxmlformats.org/officeDocument/2006/relationships/hyperlink" Target="https://community.secop.gov.co/Public/Tendering/OpportunityDetail/Index?noticeUID=CO1.NTC.2142498&amp;isFromPublicArea=True&amp;isModal=False" TargetMode="External"/><Relationship Id="rId191" Type="http://schemas.openxmlformats.org/officeDocument/2006/relationships/hyperlink" Target="https://community.secop.gov.co/Public/Tendering/OpportunityDetail/Index?noticeUID=CO1.NTC.1770280&amp;isFromPublicArea=True&amp;isModal=False" TargetMode="External"/><Relationship Id="rId205" Type="http://schemas.openxmlformats.org/officeDocument/2006/relationships/hyperlink" Target="https://community.secop.gov.co/Public/Tendering/OpportunityDetail/Index?noticeUID=CO1.NTC.1772149&amp;isFromPublicArea=True&amp;isModal=False" TargetMode="External"/><Relationship Id="rId247" Type="http://schemas.openxmlformats.org/officeDocument/2006/relationships/hyperlink" Target="https://community.secop.gov.co/Public/Tendering/OpportunityDetail/Index?noticeUID=CO1.NTC.1782272&amp;isFromPublicArea=True&amp;isModal=False" TargetMode="External"/><Relationship Id="rId412" Type="http://schemas.openxmlformats.org/officeDocument/2006/relationships/hyperlink" Target="https://www.secop.gov.co/CO1BusinessLine/Tendering/BuyerWorkArea/Index?docUniqueIdentifier=CO1.BDOS.2044465" TargetMode="External"/><Relationship Id="rId107" Type="http://schemas.openxmlformats.org/officeDocument/2006/relationships/hyperlink" Target="https://www.secop.gov.co/CO1BusinessLine/Tendering/BuyerWorkArea/Index?docUniqueIdentifier=CO1.BDOS.1730405" TargetMode="External"/><Relationship Id="rId289" Type="http://schemas.openxmlformats.org/officeDocument/2006/relationships/hyperlink" Target="https://community.secop.gov.co/Public/Tendering/OpportunityDetail/Index?noticeUID=CO1.NTC.1794949&amp;isFromPublicArea=True&amp;isModal=False" TargetMode="External"/><Relationship Id="rId454" Type="http://schemas.openxmlformats.org/officeDocument/2006/relationships/hyperlink" Target="https://www.secop.gov.co/CO1BusinessLine/Tendering/BuyerWorkArea/Index?docUniqueIdentifier=CO1.BDOS.2262085" TargetMode="External"/><Relationship Id="rId496" Type="http://schemas.openxmlformats.org/officeDocument/2006/relationships/hyperlink" Target="https://www.secop.gov.co/CO1BusinessLine/Tendering/BuyerWorkArea/Index?docUniqueIdentifier=CO1.BDOS.2419511" TargetMode="External"/><Relationship Id="rId11" Type="http://schemas.openxmlformats.org/officeDocument/2006/relationships/hyperlink" Target="https://www.secop.gov.co/CO1BusinessLine/Tendering/BuyerWorkArea/Index?docUniqueIdentifier=CO1.BDOS.1698347" TargetMode="External"/><Relationship Id="rId53" Type="http://schemas.openxmlformats.org/officeDocument/2006/relationships/hyperlink" Target="https://www.secop.gov.co/CO1BusinessLine/Tendering/BuyerWorkArea/Index?docUniqueIdentifier=CO1.BDOS.1721461" TargetMode="External"/><Relationship Id="rId149" Type="http://schemas.openxmlformats.org/officeDocument/2006/relationships/hyperlink" Target="https://www.secop.gov.co/CO1BusinessLine/Tendering/BuyerWorkArea/Index?docUniqueIdentifier=CO1.BDOS.1749177" TargetMode="External"/><Relationship Id="rId314" Type="http://schemas.openxmlformats.org/officeDocument/2006/relationships/hyperlink" Target="https://www.secop.gov.co/CO1BusinessLine/Tendering/BuyerWorkArea/Index?docUniqueIdentifier=CO1.BDOS.1809778" TargetMode="External"/><Relationship Id="rId356" Type="http://schemas.openxmlformats.org/officeDocument/2006/relationships/hyperlink" Target="https://www.secop.gov.co/CO1BusinessLine/Tendering/BuyerWorkArea/Index?docUniqueIdentifier=CO1.BDOS.1865303" TargetMode="External"/><Relationship Id="rId398" Type="http://schemas.openxmlformats.org/officeDocument/2006/relationships/hyperlink" Target="https://www.secop.gov.co/CO1BusinessLine/Tendering/BuyerWorkArea/Index?docUniqueIdentifier=CO1.BDOS.1987697" TargetMode="External"/><Relationship Id="rId521" Type="http://schemas.openxmlformats.org/officeDocument/2006/relationships/hyperlink" Target="https://www.secop.gov.co/CO1BusinessLine/Tendering/BuyerWorkArea/Index?docUniqueIdentifier=CO1.BDOS.2309212" TargetMode="External"/><Relationship Id="rId563" Type="http://schemas.openxmlformats.org/officeDocument/2006/relationships/hyperlink" Target="https://www.secop.gov.co/CO1BusinessLine/Tendering/BuyerWorkArea/Index?docUniqueIdentifier=CO1.BDOS.1858440" TargetMode="External"/><Relationship Id="rId95" Type="http://schemas.openxmlformats.org/officeDocument/2006/relationships/hyperlink" Target="https://www.secop.gov.co/CO1BusinessLine/Tendering/BuyerWorkArea/Index?docUniqueIdentifier=CO1.BDOS.1717388" TargetMode="External"/><Relationship Id="rId160" Type="http://schemas.openxmlformats.org/officeDocument/2006/relationships/hyperlink" Target="https://community.secop.gov.co/Public/Tendering/OpportunityDetail/Index?noticeUID=CO1.NTC.1749460&amp;isFromPublicArea=True&amp;isModal=False" TargetMode="External"/><Relationship Id="rId216" Type="http://schemas.openxmlformats.org/officeDocument/2006/relationships/hyperlink" Target="https://www.secop.gov.co/CO1BusinessLine/Tendering/BuyerWorkArea/Index?docUniqueIdentifier=CO1.BDOS.1778800" TargetMode="External"/><Relationship Id="rId423" Type="http://schemas.openxmlformats.org/officeDocument/2006/relationships/hyperlink" Target="https://community.secop.gov.co/Public/Tendering/OpportunityDetail/Index?noticeUID=CO1.NTC.2136310&amp;isFromPublicArea=True&amp;isModal=False" TargetMode="External"/><Relationship Id="rId258" Type="http://schemas.openxmlformats.org/officeDocument/2006/relationships/hyperlink" Target="https://www.secop.gov.co/CO1BusinessLine/Tendering/BuyerWorkArea/Index?docUniqueIdentifier=CO1.BDOS.1794193" TargetMode="External"/><Relationship Id="rId465" Type="http://schemas.openxmlformats.org/officeDocument/2006/relationships/hyperlink" Target="https://community.secop.gov.co/Public/Tendering/ContractNoticePhases/View?PPI=CO1.PPI.15433633&amp;isFromPublicArea=True&amp;isModal=False" TargetMode="External"/><Relationship Id="rId22" Type="http://schemas.openxmlformats.org/officeDocument/2006/relationships/hyperlink" Target="https://community.secop.gov.co/Public/Tendering/OpportunityDetail/Index?noticeUID=CO1.NTC.1701241&amp;isFromPublicArea=True&amp;isModal=False" TargetMode="External"/><Relationship Id="rId64" Type="http://schemas.openxmlformats.org/officeDocument/2006/relationships/hyperlink" Target="https://community.secop.gov.co/Public/Tendering/OpportunityDetail/Index?noticeUID=CO1.NTC.1720151&amp;isFromPublicArea=True&amp;isModal=False" TargetMode="External"/><Relationship Id="rId118" Type="http://schemas.openxmlformats.org/officeDocument/2006/relationships/hyperlink" Target="https://community.secop.gov.co/Public/Tendering/OpportunityDetail/Index?noticeUID=CO1.NTC.1734317&amp;isFromPublicArea=True&amp;isModal=False" TargetMode="External"/><Relationship Id="rId325" Type="http://schemas.openxmlformats.org/officeDocument/2006/relationships/hyperlink" Target="https://community.secop.gov.co/Public/Tendering/OpportunityDetail/Index?noticeUID=CO1.NTC.1815544&amp;isFromPublicArea=True&amp;isModal=False" TargetMode="External"/><Relationship Id="rId367" Type="http://schemas.openxmlformats.org/officeDocument/2006/relationships/hyperlink" Target="https://community.secop.gov.co/Public/Tendering/OpportunityDetail/Index?noticeUID=CO1.NTC.1912021&amp;isFromPublicArea=True&amp;isModal=False" TargetMode="External"/><Relationship Id="rId532" Type="http://schemas.openxmlformats.org/officeDocument/2006/relationships/hyperlink" Target="https://community.secop.gov.co/Public/Tendering/OpportunityDetail/Index?noticeUID=CO1.NTC.2414278&amp;isFromPublicArea=True&amp;isModal=False" TargetMode="External"/><Relationship Id="rId574" Type="http://schemas.openxmlformats.org/officeDocument/2006/relationships/hyperlink" Target="https://community.secop.gov.co/Public/Tendering/OpportunityDetail/Index?noticeUID=CO1.NTC.2391522&amp;isFromPublicArea=True&amp;isModal=False" TargetMode="External"/><Relationship Id="rId171" Type="http://schemas.openxmlformats.org/officeDocument/2006/relationships/hyperlink" Target="https://community.secop.gov.co/Public/Tendering/OpportunityDetail/Index?noticeUID=CO1.NTC.1761246&amp;isFromPublicArea=True&amp;isModal=False" TargetMode="External"/><Relationship Id="rId227" Type="http://schemas.openxmlformats.org/officeDocument/2006/relationships/hyperlink" Target="https://community.secop.gov.co/Public/Tendering/OpportunityDetail/Index?noticeUID=CO1.NTC.1782224&amp;isFromPublicArea=True&amp;isModal=False" TargetMode="External"/><Relationship Id="rId269" Type="http://schemas.openxmlformats.org/officeDocument/2006/relationships/hyperlink" Target="https://community.secop.gov.co/Public/Tendering/OpportunityDetail/Index?noticeUID=CO1.NTC.1790672&amp;isFromPublicArea=True&amp;isModal=False" TargetMode="External"/><Relationship Id="rId434" Type="http://schemas.openxmlformats.org/officeDocument/2006/relationships/hyperlink" Target="https://www.secop.gov.co/CO1BusinessLine/Tendering/BuyerWorkArea/Index?docUniqueIdentifier=CO1.BDOS.2233680" TargetMode="External"/><Relationship Id="rId476" Type="http://schemas.openxmlformats.org/officeDocument/2006/relationships/hyperlink" Target="https://www.secop.gov.co/CO1BusinessLine/Tendering/BuyerWorkArea/Index?docUniqueIdentifier=CO1.BDOS.2338113" TargetMode="External"/><Relationship Id="rId33" Type="http://schemas.openxmlformats.org/officeDocument/2006/relationships/hyperlink" Target="https://www.secop.gov.co/CO1BusinessLine/Tendering/BuyerWorkArea/Index?docUniqueIdentifier=CO1.BDOS.1710606" TargetMode="External"/><Relationship Id="rId129" Type="http://schemas.openxmlformats.org/officeDocument/2006/relationships/hyperlink" Target="https://www.secop.gov.co/CO1BusinessLine/Tendering/BuyerWorkArea/Index?docUniqueIdentifier=CO1.BDOS.1737716" TargetMode="External"/><Relationship Id="rId280" Type="http://schemas.openxmlformats.org/officeDocument/2006/relationships/hyperlink" Target="https://www.secop.gov.co/CO1BusinessLine/Tendering/BuyerWorkArea/Index?docUniqueIdentifier=CO1.BDOS.1797917" TargetMode="External"/><Relationship Id="rId336" Type="http://schemas.openxmlformats.org/officeDocument/2006/relationships/hyperlink" Target="https://www.secop.gov.co/CO1BusinessLine/Tendering/BuyerWorkArea/Index?docUniqueIdentifier=CO1.BDOS.1833011" TargetMode="External"/><Relationship Id="rId501" Type="http://schemas.openxmlformats.org/officeDocument/2006/relationships/hyperlink" Target="https://community.secop.gov.co/Public/Tendering/OpportunityDetail/Index?noticeUID=CO1.NTC.2433613&amp;isFromPublicArea=True&amp;isModal=False" TargetMode="External"/><Relationship Id="rId543" Type="http://schemas.openxmlformats.org/officeDocument/2006/relationships/hyperlink" Target="https://www.secop.gov.co/CO1BusinessLine/Tendering/BuyerWorkArea/Index?docUniqueIdentifier=CO1.BDOS.1852979" TargetMode="External"/><Relationship Id="rId75" Type="http://schemas.openxmlformats.org/officeDocument/2006/relationships/hyperlink" Target="https://www.secop.gov.co/CO1BusinessLine/Tendering/BuyerWorkArea/Index?docUniqueIdentifier=CO1.BDOS.1725313" TargetMode="External"/><Relationship Id="rId140" Type="http://schemas.openxmlformats.org/officeDocument/2006/relationships/hyperlink" Target="https://community.secop.gov.co/Public/Tendering/OpportunityDetail/Index?noticeUID=CO1.NTC.1744788&amp;isFromPublicArea=True&amp;isModal=False" TargetMode="External"/><Relationship Id="rId182" Type="http://schemas.openxmlformats.org/officeDocument/2006/relationships/hyperlink" Target="https://www.secop.gov.co/CO1BusinessLine/Tendering/BuyerWorkArea/Index?docUniqueIdentifier=CO1.BDOS.1758041" TargetMode="External"/><Relationship Id="rId378" Type="http://schemas.openxmlformats.org/officeDocument/2006/relationships/hyperlink" Target="https://www.secop.gov.co/CO1BusinessLine/Tendering/BuyerWorkArea/Index?docUniqueIdentifier=CO1.BDOS.1929950" TargetMode="External"/><Relationship Id="rId403" Type="http://schemas.openxmlformats.org/officeDocument/2006/relationships/hyperlink" Target="https://community.secop.gov.co/Public/Tendering/OpportunityDetail/Index?noticeUID=CO1.NTC.1997217&amp;isFromPublicArea=True&amp;isModal=False" TargetMode="External"/><Relationship Id="rId585" Type="http://schemas.openxmlformats.org/officeDocument/2006/relationships/hyperlink" Target="https://www.secop.gov.co/CO1BusinessLine/Tendering/BuyerWorkArea/Index?docUniqueIdentifier=CO1.BDOS.2214416" TargetMode="External"/><Relationship Id="rId6" Type="http://schemas.openxmlformats.org/officeDocument/2006/relationships/hyperlink" Target="https://community.secop.gov.co/Public/Tendering/OpportunityDetail/Index?noticeUID=CO1.NTC.1684401&amp;isFromPublicArea=True&amp;isModal=False" TargetMode="External"/><Relationship Id="rId238" Type="http://schemas.openxmlformats.org/officeDocument/2006/relationships/hyperlink" Target="https://www.secop.gov.co/CO1BusinessLine/Tendering/BuyerWorkArea/Index?docUniqueIdentifier=CO1.BDOS.1784711" TargetMode="External"/><Relationship Id="rId445" Type="http://schemas.openxmlformats.org/officeDocument/2006/relationships/hyperlink" Target="https://community.secop.gov.co/Public/Tendering/OpportunityDetail/Index?noticeUID=CO1.NTC.2262696&amp;isFromPublicArea=True&amp;isModal=False" TargetMode="External"/><Relationship Id="rId487" Type="http://schemas.openxmlformats.org/officeDocument/2006/relationships/hyperlink" Target="https://community.secop.gov.co/Public/Tendering/OpportunityDetail/Index?noticeUID=CO1.NTC.2361388&amp;isFromPublicArea=True&amp;isModal=False" TargetMode="External"/><Relationship Id="rId291" Type="http://schemas.openxmlformats.org/officeDocument/2006/relationships/hyperlink" Target="https://community.secop.gov.co/Public/Tendering/OpportunityDetail/Index?noticeUID=CO1.NTC.1796319&amp;isFromPublicArea=True&amp;isModal=False" TargetMode="External"/><Relationship Id="rId305" Type="http://schemas.openxmlformats.org/officeDocument/2006/relationships/hyperlink" Target="https://community.secop.gov.co/Public/Tendering/OpportunityDetail/Index?noticeUID=CO1.NTC.1805086&amp;isFromPublicArea=True&amp;isModal=False" TargetMode="External"/><Relationship Id="rId347" Type="http://schemas.openxmlformats.org/officeDocument/2006/relationships/hyperlink" Target="https://community.secop.gov.co/Public/Tendering/OpportunityDetail/Index?noticeUID=CO1.NTC.1841182&amp;isFromPublicArea=True&amp;isModal=False" TargetMode="External"/><Relationship Id="rId512" Type="http://schemas.openxmlformats.org/officeDocument/2006/relationships/hyperlink" Target="https://www.colombiacompra.gov.co/tienda-virtual-del-estado-colombiano/ordenes-compra/82314" TargetMode="External"/><Relationship Id="rId44" Type="http://schemas.openxmlformats.org/officeDocument/2006/relationships/hyperlink" Target="https://community.secop.gov.co/Public/Tendering/OpportunityDetail/Index?noticeUID=CO1.NTC.1711556&amp;isFromPublicArea=True&amp;isModal=False" TargetMode="External"/><Relationship Id="rId86" Type="http://schemas.openxmlformats.org/officeDocument/2006/relationships/hyperlink" Target="https://community.secop.gov.co/Public/Tendering/OpportunityDetail/Index?noticeUID=CO1.NTC.1727534&amp;isFromPublicArea=True&amp;isModal=False" TargetMode="External"/><Relationship Id="rId151" Type="http://schemas.openxmlformats.org/officeDocument/2006/relationships/hyperlink" Target="https://www.secop.gov.co/CO1BusinessLine/Tendering/BuyerWorkArea/Index?docUniqueIdentifier=CO1.BDOS.1748321" TargetMode="External"/><Relationship Id="rId389" Type="http://schemas.openxmlformats.org/officeDocument/2006/relationships/hyperlink" Target="https://community.secop.gov.co/Public/Tendering/OpportunityDetail/Index?noticeUID=CO1.NTC.1946207&amp;isFromPublicArea=True&amp;isModal=False" TargetMode="External"/><Relationship Id="rId554" Type="http://schemas.openxmlformats.org/officeDocument/2006/relationships/hyperlink" Target="https://community.secop.gov.co/Public/Tendering/OpportunityDetail/Index?noticeUID=CO1.NTC.2223593&amp;isFromPublicArea=True&amp;isModal=False" TargetMode="External"/><Relationship Id="rId193" Type="http://schemas.openxmlformats.org/officeDocument/2006/relationships/hyperlink" Target="https://community.secop.gov.co/Public/Tendering/OpportunityDetail/Index?noticeUID=CO1.NTC.1770411&amp;isFromPublicArea=True&amp;isModal=False" TargetMode="External"/><Relationship Id="rId207" Type="http://schemas.openxmlformats.org/officeDocument/2006/relationships/hyperlink" Target="https://community.secop.gov.co/Public/Tendering/OpportunityDetail/Index?noticeUID=CO1.NTC.1775093&amp;isFromPublicArea=True&amp;isModal=False" TargetMode="External"/><Relationship Id="rId249" Type="http://schemas.openxmlformats.org/officeDocument/2006/relationships/hyperlink" Target="https://community.secop.gov.co/Public/Tendering/OpportunityDetail/Index?noticeUID=CO1.NTC.1781507&amp;isFromPublicArea=True&amp;isModal=False" TargetMode="External"/><Relationship Id="rId414" Type="http://schemas.openxmlformats.org/officeDocument/2006/relationships/hyperlink" Target="https://www.secop.gov.co/CO1BusinessLine/Tendering/BuyerWorkArea/Index?docUniqueIdentifier=CO1.BDOS.2078618" TargetMode="External"/><Relationship Id="rId456" Type="http://schemas.openxmlformats.org/officeDocument/2006/relationships/hyperlink" Target="https://www.secop.gov.co/CO1BusinessLine/Tendering/BuyerWorkArea/Index?docUniqueIdentifier=CO1.BDOS.2263600" TargetMode="External"/><Relationship Id="rId498" Type="http://schemas.openxmlformats.org/officeDocument/2006/relationships/hyperlink" Target="https://www.secop.gov.co/CO1BusinessLine/Tendering/BuyerWorkArea/Index?docUniqueIdentifier=CO1.BDOS.2420759" TargetMode="External"/><Relationship Id="rId13" Type="http://schemas.openxmlformats.org/officeDocument/2006/relationships/hyperlink" Target="https://www.secop.gov.co/CO1BusinessLine/Tendering/BuyerWorkArea/Index?docUniqueIdentifier=CO1.BDOS.1698096" TargetMode="External"/><Relationship Id="rId109" Type="http://schemas.openxmlformats.org/officeDocument/2006/relationships/hyperlink" Target="https://www.secop.gov.co/CO1BusinessLine/Tendering/BuyerWorkArea/Index?docUniqueIdentifier=CO1.BDOS.1730811" TargetMode="External"/><Relationship Id="rId260" Type="http://schemas.openxmlformats.org/officeDocument/2006/relationships/hyperlink" Target="https://www.secop.gov.co/CO1BusinessLine/Tendering/BuyerWorkArea/Index?docUniqueIdentifier=CO1.BDOS.1795729" TargetMode="External"/><Relationship Id="rId316" Type="http://schemas.openxmlformats.org/officeDocument/2006/relationships/hyperlink" Target="https://www.secop.gov.co/CO1BusinessLine/Tendering/BuyerWorkArea/Index?docUniqueIdentifier=CO1.BDOS.1809931" TargetMode="External"/><Relationship Id="rId523" Type="http://schemas.openxmlformats.org/officeDocument/2006/relationships/hyperlink" Target="https://www.secop.gov.co/CO1BusinessLine/Tendering/BuyerWorkArea/Index?docUniqueIdentifier=CO1.BDOS.2370129" TargetMode="External"/><Relationship Id="rId55" Type="http://schemas.openxmlformats.org/officeDocument/2006/relationships/hyperlink" Target="https://www.secop.gov.co/CO1BusinessLine/Tendering/BuyerWorkArea/Index?docUniqueIdentifier=CO1.BDOS.1721268" TargetMode="External"/><Relationship Id="rId97" Type="http://schemas.openxmlformats.org/officeDocument/2006/relationships/hyperlink" Target="https://www.secop.gov.co/CO1BusinessLine/Tendering/BuyerWorkArea/Index?docUniqueIdentifier=CO1.BDOS.1728506" TargetMode="External"/><Relationship Id="rId120" Type="http://schemas.openxmlformats.org/officeDocument/2006/relationships/hyperlink" Target="https://community.secop.gov.co/Public/Tendering/OpportunityDetail/Index?noticeUID=CO1.NTC.1735895&amp;isFromPublicArea=True&amp;isModal=False" TargetMode="External"/><Relationship Id="rId358" Type="http://schemas.openxmlformats.org/officeDocument/2006/relationships/hyperlink" Target="https://www.secop.gov.co/CO1BusinessLine/Tendering/BuyerWorkArea/Index?docUniqueIdentifier=CO1.BDOS.1887211" TargetMode="External"/><Relationship Id="rId565" Type="http://schemas.openxmlformats.org/officeDocument/2006/relationships/hyperlink" Target="https://www.secop.gov.co/CO1BusinessLine/Tendering/BuyerWorkArea/Index?docUniqueIdentifier=CO1.BDOS.2396140" TargetMode="External"/><Relationship Id="rId162" Type="http://schemas.openxmlformats.org/officeDocument/2006/relationships/hyperlink" Target="https://community.secop.gov.co/Public/Tendering/OpportunityDetail/Index?noticeUID=CO1.NTC.1745890&amp;isFromPublicArea=True&amp;isModal=False" TargetMode="External"/><Relationship Id="rId218" Type="http://schemas.openxmlformats.org/officeDocument/2006/relationships/hyperlink" Target="https://www.secop.gov.co/CO1BusinessLine/Tendering/BuyerWorkArea/Index?docUniqueIdentifier=CO1.BDOS.1780747" TargetMode="External"/><Relationship Id="rId425" Type="http://schemas.openxmlformats.org/officeDocument/2006/relationships/hyperlink" Target="https://community.secop.gov.co/Public/Tendering/OpportunityDetail/Index?noticeUID=CO1.NTC.2167039&amp;isFromPublicArea=True&amp;isModal=False" TargetMode="External"/><Relationship Id="rId467" Type="http://schemas.openxmlformats.org/officeDocument/2006/relationships/hyperlink" Target="https://community.secop.gov.co/Public/Tendering/OpportunityDetail/Index?noticeUID=CO1.NTC.2317491&amp;isFromPublicArea=True&amp;isModal=False" TargetMode="External"/><Relationship Id="rId271" Type="http://schemas.openxmlformats.org/officeDocument/2006/relationships/hyperlink" Target="https://community.secop.gov.co/Public/Tendering/OpportunityDetail/Index?noticeUID=CO1.NTC.1790230&amp;isFromPublicArea=True&amp;isModal=False" TargetMode="External"/><Relationship Id="rId24" Type="http://schemas.openxmlformats.org/officeDocument/2006/relationships/hyperlink" Target="https://community.secop.gov.co/Public/Tendering/OpportunityDetail/Index?noticeUID=CO1.NTC.1701933&amp;isFromPublicArea=True&amp;isModal=False" TargetMode="External"/><Relationship Id="rId66" Type="http://schemas.openxmlformats.org/officeDocument/2006/relationships/hyperlink" Target="https://community.secop.gov.co/Public/Tendering/OpportunityDetail/Index?noticeUID=CO1.NTC.1712931&amp;isFromPublicArea=True&amp;isModal=False" TargetMode="External"/><Relationship Id="rId131" Type="http://schemas.openxmlformats.org/officeDocument/2006/relationships/hyperlink" Target="https://www.secop.gov.co/CO1BusinessLine/Tendering/BuyerWorkArea/Index?docUniqueIdentifier=CO1.BDOS.1738629" TargetMode="External"/><Relationship Id="rId327" Type="http://schemas.openxmlformats.org/officeDocument/2006/relationships/hyperlink" Target="https://community.secop.gov.co/Public/Tendering/OpportunityDetail/Index?noticeUID=CO1.NTC.1815544&amp;isFromPublicArea=True&amp;isModal=False" TargetMode="External"/><Relationship Id="rId369" Type="http://schemas.openxmlformats.org/officeDocument/2006/relationships/hyperlink" Target="https://community.secop.gov.co/Public/Tendering/OpportunityDetail/Index?noticeUID=CO1.NTC.1902540&amp;isFromPublicArea=True&amp;isModal=False" TargetMode="External"/><Relationship Id="rId534" Type="http://schemas.openxmlformats.org/officeDocument/2006/relationships/hyperlink" Target="https://community.secop.gov.co/Public/Tendering/OpportunityDetail/Index?noticeUID=CO1.NTC.2406978&amp;isFromPublicArea=True&amp;isModal=False" TargetMode="External"/><Relationship Id="rId576" Type="http://schemas.openxmlformats.org/officeDocument/2006/relationships/hyperlink" Target="https://community.secop.gov.co/Public/Tendering/OpportunityDetail/Index?noticeUID=CO1.NTC.2443275&amp;isFromPublicArea=True&amp;isModal=False" TargetMode="External"/><Relationship Id="rId173" Type="http://schemas.openxmlformats.org/officeDocument/2006/relationships/hyperlink" Target="https://community.secop.gov.co/Public/Tendering/OpportunityDetail/Index?noticeUID=CO1.NTC.1762112&amp;isFromPublicArea=True&amp;isModal=False" TargetMode="External"/><Relationship Id="rId229" Type="http://schemas.openxmlformats.org/officeDocument/2006/relationships/hyperlink" Target="https://community.secop.gov.co/Public/Tendering/OpportunityDetail/Index?noticeUID=CO1.NTC.1782627&amp;isFromPublicArea=True&amp;isModal=False" TargetMode="External"/><Relationship Id="rId380" Type="http://schemas.openxmlformats.org/officeDocument/2006/relationships/hyperlink" Target="https://www.secop.gov.co/CO1BusinessLine/Tendering/BuyerWorkArea/Index?docUniqueIdentifier=CO1.BDOS.1939334" TargetMode="External"/><Relationship Id="rId436" Type="http://schemas.openxmlformats.org/officeDocument/2006/relationships/hyperlink" Target="https://www.secop.gov.co/CO1BusinessLine/Tendering/BuyerWorkArea/Index?docUniqueIdentifier=CO1.BDOS.2242710" TargetMode="External"/><Relationship Id="rId240" Type="http://schemas.openxmlformats.org/officeDocument/2006/relationships/hyperlink" Target="https://www.secop.gov.co/CO1BusinessLine/Tendering/BuyerWorkArea/Index?docUniqueIdentifier=CO1.BDOS.1784711" TargetMode="External"/><Relationship Id="rId478" Type="http://schemas.openxmlformats.org/officeDocument/2006/relationships/hyperlink" Target="https://www.secop.gov.co/CO1BusinessLine/Tendering/BuyerWorkArea/Index?docUniqueIdentifier=CO1.BDOS.2340575" TargetMode="External"/><Relationship Id="rId35" Type="http://schemas.openxmlformats.org/officeDocument/2006/relationships/hyperlink" Target="https://www.secop.gov.co/CO1BusinessLine/Tendering/BuyerWorkArea/Index?docUniqueIdentifier=CO1.BDOS.1710477" TargetMode="External"/><Relationship Id="rId77" Type="http://schemas.openxmlformats.org/officeDocument/2006/relationships/hyperlink" Target="https://www.secop.gov.co/CO1BusinessLine/Tendering/BuyerWorkArea/Index?docUniqueIdentifier=CO1.BDOS.1724251" TargetMode="External"/><Relationship Id="rId100" Type="http://schemas.openxmlformats.org/officeDocument/2006/relationships/hyperlink" Target="https://community.secop.gov.co/Public/Tendering/OpportunityDetail/Index?noticeUID=CO1.NTC.1728238&amp;isFromPublicArea=True&amp;isModal=False" TargetMode="External"/><Relationship Id="rId282" Type="http://schemas.openxmlformats.org/officeDocument/2006/relationships/hyperlink" Target="https://www.secop.gov.co/CO1BusinessLine/Tendering/BuyerWorkArea/Index?docUniqueIdentifier=CO1.BDOS.1794936" TargetMode="External"/><Relationship Id="rId338" Type="http://schemas.openxmlformats.org/officeDocument/2006/relationships/hyperlink" Target="https://www.secop.gov.co/CO1BusinessLine/Tendering/BuyerWorkArea/Index?docUniqueIdentifier=CO1.BDOS.1836146" TargetMode="External"/><Relationship Id="rId503" Type="http://schemas.openxmlformats.org/officeDocument/2006/relationships/hyperlink" Target="https://www.colombiacompra.gov.co/tienda-virtual-del-estado-colombiano/ordenes-compra/74797" TargetMode="External"/><Relationship Id="rId545" Type="http://schemas.openxmlformats.org/officeDocument/2006/relationships/hyperlink" Target="https://www.secop.gov.co/CO1BusinessLine/Tendering/BuyerWorkArea/Index?docUniqueIdentifier=CO1.BDOS.1955785" TargetMode="External"/><Relationship Id="rId587" Type="http://schemas.openxmlformats.org/officeDocument/2006/relationships/vmlDrawing" Target="../drawings/vmlDrawing1.vml"/><Relationship Id="rId8" Type="http://schemas.openxmlformats.org/officeDocument/2006/relationships/hyperlink" Target="https://community.secop.gov.co/Public/Tendering/OpportunityDetail/Index?noticeUID=CO1.NTC.1684217&amp;isFromPublicArea=True&amp;isModal=False" TargetMode="External"/><Relationship Id="rId142" Type="http://schemas.openxmlformats.org/officeDocument/2006/relationships/hyperlink" Target="https://community.secop.gov.co/Public/Tendering/OpportunityDetail/Index?noticeUID=CO1.NTC.1744788&amp;isFromPublicArea=True&amp;isModal=False" TargetMode="External"/><Relationship Id="rId184" Type="http://schemas.openxmlformats.org/officeDocument/2006/relationships/hyperlink" Target="https://www.secop.gov.co/CO1BusinessLine/Tendering/BuyerWorkArea/Index?docUniqueIdentifier=CO1.BDOS.1767160" TargetMode="External"/><Relationship Id="rId391" Type="http://schemas.openxmlformats.org/officeDocument/2006/relationships/hyperlink" Target="https://community.secop.gov.co/Public/Tendering/OpportunityDetail/Index?noticeUID=CO1.NTC.1962220&amp;isFromPublicArea=True&amp;isModal=False" TargetMode="External"/><Relationship Id="rId405" Type="http://schemas.openxmlformats.org/officeDocument/2006/relationships/hyperlink" Target="https://community.secop.gov.co/Public/Tendering/OpportunityDetail/Index?noticeUID=CO1.NTC.1996656&amp;isFromPublicArea=True&amp;isModal=False" TargetMode="External"/><Relationship Id="rId447" Type="http://schemas.openxmlformats.org/officeDocument/2006/relationships/hyperlink" Target="https://community.secop.gov.co/Public/Tendering/OpportunityDetail/Index?noticeUID=CO1.NTC.2268121&amp;isFromPublicArea=True&amp;isModal=False" TargetMode="External"/><Relationship Id="rId251" Type="http://schemas.openxmlformats.org/officeDocument/2006/relationships/hyperlink" Target="https://community.secop.gov.co/Public/Tendering/OpportunityDetail/Index?noticeUID=CO1.NTC.1783819&amp;isFromPublicArea=True&amp;isModal=False" TargetMode="External"/><Relationship Id="rId489" Type="http://schemas.openxmlformats.org/officeDocument/2006/relationships/hyperlink" Target="https://community.secop.gov.co/Public/Tendering/OpportunityDetail/Index?noticeUID=CO1.NTC.2371627&amp;isFromPublicArea=True&amp;isModal=False" TargetMode="External"/><Relationship Id="rId46" Type="http://schemas.openxmlformats.org/officeDocument/2006/relationships/hyperlink" Target="https://community.secop.gov.co/Public/Tendering/OpportunityDetail/Index?noticeUID=CO1.NTC.1713766&amp;isFromPublicArea=True&amp;isModal=False" TargetMode="External"/><Relationship Id="rId293" Type="http://schemas.openxmlformats.org/officeDocument/2006/relationships/hyperlink" Target="https://community.secop.gov.co/Public/Tendering/OpportunityDetail/Index?noticeUID=CO1.NTC.1801462&amp;isFromPublicArea=True&amp;isModal=False" TargetMode="External"/><Relationship Id="rId307" Type="http://schemas.openxmlformats.org/officeDocument/2006/relationships/hyperlink" Target="https://community.secop.gov.co/Public/Tendering/OpportunityDetail/Index?noticeUID=CO1.NTC.1808228&amp;isFromPublicArea=True&amp;isModal=False" TargetMode="External"/><Relationship Id="rId349" Type="http://schemas.openxmlformats.org/officeDocument/2006/relationships/hyperlink" Target="https://community.secop.gov.co/Public/Tendering/OpportunityDetail/Index?noticeUID=CO1.NTC.1851215&amp;isFromPublicArea=True&amp;isModal=False" TargetMode="External"/><Relationship Id="rId514" Type="http://schemas.openxmlformats.org/officeDocument/2006/relationships/hyperlink" Target="https://www.colombiacompra.gov.co/tienda-virtual-del-estado-colombiano/ordenes-compra/82736" TargetMode="External"/><Relationship Id="rId556" Type="http://schemas.openxmlformats.org/officeDocument/2006/relationships/hyperlink" Target="https://community.secop.gov.co/Public/Tendering/OpportunityDetail/Index?noticeUID=CO1.NTC.2257265&amp;isFromPublicArea=True&amp;isModal=False" TargetMode="External"/><Relationship Id="rId88" Type="http://schemas.openxmlformats.org/officeDocument/2006/relationships/hyperlink" Target="https://community.secop.gov.co/Public/Tendering/OpportunityDetail/Index?noticeUID=CO1.NTC.1725800&amp;isFromPublicArea=True&amp;isModal=False" TargetMode="External"/><Relationship Id="rId111" Type="http://schemas.openxmlformats.org/officeDocument/2006/relationships/hyperlink" Target="https://www.secop.gov.co/CO1BusinessLine/Tendering/BuyerWorkArea/Index?docUniqueIdentifier=CO1.BDOS.1732353" TargetMode="External"/><Relationship Id="rId153" Type="http://schemas.openxmlformats.org/officeDocument/2006/relationships/hyperlink" Target="https://www.secop.gov.co/CO1BusinessLine/Tendering/BuyerWorkArea/Index?docUniqueIdentifier=CO1.BDOS.1733829" TargetMode="External"/><Relationship Id="rId195" Type="http://schemas.openxmlformats.org/officeDocument/2006/relationships/hyperlink" Target="https://community.secop.gov.co/Public/Tendering/OpportunityDetail/Index?noticeUID=CO1.NTC.1769727&amp;isFromPublicArea=True&amp;isModal=False" TargetMode="External"/><Relationship Id="rId209" Type="http://schemas.openxmlformats.org/officeDocument/2006/relationships/hyperlink" Target="https://community.secop.gov.co/Public/Tendering/OpportunityDetail/Index?noticeUID=CO1.NTC.1773000&amp;isFromPublicArea=True&amp;isModal=False" TargetMode="External"/><Relationship Id="rId360" Type="http://schemas.openxmlformats.org/officeDocument/2006/relationships/hyperlink" Target="https://www.secop.gov.co/CO1BusinessLine/Tendering/BuyerWorkArea/Index?docUniqueIdentifier=CO1.BDOS.1879557" TargetMode="External"/><Relationship Id="rId416" Type="http://schemas.openxmlformats.org/officeDocument/2006/relationships/hyperlink" Target="https://www.secop.gov.co/CO1BusinessLine/Tendering/BuyerWorkArea/Index?docUniqueIdentifier=CO1.BDOS.2038930" TargetMode="External"/><Relationship Id="rId220" Type="http://schemas.openxmlformats.org/officeDocument/2006/relationships/hyperlink" Target="https://www.secop.gov.co/CO1BusinessLine/Tendering/BuyerWorkArea/Index?docUniqueIdentifier=CO1.BDOS.1775699" TargetMode="External"/><Relationship Id="rId458" Type="http://schemas.openxmlformats.org/officeDocument/2006/relationships/hyperlink" Target="https://www.secop.gov.co/CO1BusinessLine/Tendering/BuyerWorkArea/Index?docUniqueIdentifier=CO1.BDOS.2267669" TargetMode="External"/><Relationship Id="rId15" Type="http://schemas.openxmlformats.org/officeDocument/2006/relationships/hyperlink" Target="https://www.secop.gov.co/CO1BusinessLine/Tendering/BuyerWorkArea/Index?docUniqueIdentifier=CO1.BDOS.1697969" TargetMode="External"/><Relationship Id="rId57" Type="http://schemas.openxmlformats.org/officeDocument/2006/relationships/hyperlink" Target="https://www.secop.gov.co/CO1BusinessLine/Tendering/BuyerWorkArea/Index?docUniqueIdentifier=CO1.BDOS.1720709" TargetMode="External"/><Relationship Id="rId262" Type="http://schemas.openxmlformats.org/officeDocument/2006/relationships/hyperlink" Target="https://www.secop.gov.co/CO1BusinessLine/Tendering/BuyerWorkArea/Index?docUniqueIdentifier=CO1.BDOS.1792234" TargetMode="External"/><Relationship Id="rId318" Type="http://schemas.openxmlformats.org/officeDocument/2006/relationships/hyperlink" Target="https://www.secop.gov.co/CO1BusinessLine/Tendering/BuyerWorkArea/Index?docUniqueIdentifier=CO1.BDOS.1804974" TargetMode="External"/><Relationship Id="rId525" Type="http://schemas.openxmlformats.org/officeDocument/2006/relationships/hyperlink" Target="https://www.secop.gov.co/CO1BusinessLine/Tendering/BuyerWorkArea/Index?docUniqueIdentifier=CO1.BDOS.2388152" TargetMode="External"/><Relationship Id="rId567" Type="http://schemas.openxmlformats.org/officeDocument/2006/relationships/hyperlink" Target="https://www.secop.gov.co/CO1BusinessLine/Tendering/BuyerWorkArea/Index?docUniqueIdentifier=CO1.BDOS.2296648" TargetMode="External"/><Relationship Id="rId99" Type="http://schemas.openxmlformats.org/officeDocument/2006/relationships/hyperlink" Target="https://www.secop.gov.co/CO1BusinessLine/Tendering/BuyerWorkArea/Index?docUniqueIdentifier=CO1.BDOS.1728545" TargetMode="External"/><Relationship Id="rId122" Type="http://schemas.openxmlformats.org/officeDocument/2006/relationships/hyperlink" Target="https://community.secop.gov.co/Public/Tendering/OpportunityDetail/Index?noticeUID=CO1.NTC.1736753&amp;isFromPublicArea=True&amp;isModal=False" TargetMode="External"/><Relationship Id="rId164" Type="http://schemas.openxmlformats.org/officeDocument/2006/relationships/hyperlink" Target="https://community.secop.gov.co/Public/Tendering/OpportunityDetail/Index?noticeUID=CO1.NTC.1756853&amp;isFromPublicArea=True&amp;isModal=False" TargetMode="External"/><Relationship Id="rId371" Type="http://schemas.openxmlformats.org/officeDocument/2006/relationships/hyperlink" Target="https://community.secop.gov.co/Public/Tendering/OpportunityDetail/Index?noticeUID=CO1.NTC.1917733&amp;isFromPublicArea=True&amp;isModal=False" TargetMode="External"/><Relationship Id="rId427" Type="http://schemas.openxmlformats.org/officeDocument/2006/relationships/hyperlink" Target="https://community.secop.gov.co/Public/Tendering/OpportunityDetail/Index?noticeUID=CO1.NTC.2187852&amp;isFromPublicArea=True&amp;isModal=False" TargetMode="External"/><Relationship Id="rId469" Type="http://schemas.openxmlformats.org/officeDocument/2006/relationships/hyperlink" Target="https://community.secop.gov.co/Public/Tendering/OpportunityDetail/Index?noticeUID=CO1.NTC.2322567&amp;isFromPublicArea=True&amp;isModal=False" TargetMode="External"/><Relationship Id="rId26" Type="http://schemas.openxmlformats.org/officeDocument/2006/relationships/hyperlink" Target="https://community.secop.gov.co/Public/Tendering/OpportunityDetail/Index?noticeUID=CO1.NTC.1700443&amp;isFromPublicArea=True&amp;isModal=False" TargetMode="External"/><Relationship Id="rId231" Type="http://schemas.openxmlformats.org/officeDocument/2006/relationships/hyperlink" Target="https://community.secop.gov.co/Public/Tendering/OpportunityDetail/Index?noticeUID=CO1.NTC.1781839&amp;isFromPublicArea=True&amp;isModal=False" TargetMode="External"/><Relationship Id="rId273" Type="http://schemas.openxmlformats.org/officeDocument/2006/relationships/hyperlink" Target="https://community.secop.gov.co/Public/Tendering/OpportunityDetail/Index?noticeUID=CO1.NTC.1785095&amp;isFromPublicArea=True&amp;isModal=False" TargetMode="External"/><Relationship Id="rId329" Type="http://schemas.openxmlformats.org/officeDocument/2006/relationships/hyperlink" Target="https://community.secop.gov.co/Public/Tendering/OpportunityDetail/Index?noticeUID=CO1.NTC.1815560&amp;isFromPublicArea=True&amp;isModal=False" TargetMode="External"/><Relationship Id="rId480" Type="http://schemas.openxmlformats.org/officeDocument/2006/relationships/hyperlink" Target="https://www.secop.gov.co/CO1BusinessLine/Tendering/BuyerWorkArea/Index?docUniqueIdentifier=CO1.BDOS.2339828" TargetMode="External"/><Relationship Id="rId536" Type="http://schemas.openxmlformats.org/officeDocument/2006/relationships/hyperlink" Target="https://community.secop.gov.co/Public/Tendering/OpportunityDetail/Index?noticeUID=CO1.NTC.2419330&amp;isFromPublicArea=True&amp;isModal=False" TargetMode="External"/><Relationship Id="rId68" Type="http://schemas.openxmlformats.org/officeDocument/2006/relationships/hyperlink" Target="https://community.secop.gov.co/Public/Tendering/OpportunityDetail/Index?noticeUID=CO1.NTC.1722679&amp;isFromPublicArea=True&amp;isModal=False" TargetMode="External"/><Relationship Id="rId133" Type="http://schemas.openxmlformats.org/officeDocument/2006/relationships/hyperlink" Target="https://www.secop.gov.co/CO1BusinessLine/Tendering/BuyerWorkArea/Index?docUniqueIdentifier=CO1.BDOS.1740122" TargetMode="External"/><Relationship Id="rId175" Type="http://schemas.openxmlformats.org/officeDocument/2006/relationships/hyperlink" Target="https://community.secop.gov.co/Public/Tendering/OpportunityDetail/Index?noticeUID=CO1.NTC.1758709&amp;isFromPublicArea=True&amp;isModal=False" TargetMode="External"/><Relationship Id="rId340" Type="http://schemas.openxmlformats.org/officeDocument/2006/relationships/hyperlink" Target="https://www.secop.gov.co/CO1BusinessLine/Tendering/BuyerWorkArea/Index?docUniqueIdentifier=CO1.BDOS.1835848" TargetMode="External"/><Relationship Id="rId578" Type="http://schemas.openxmlformats.org/officeDocument/2006/relationships/hyperlink" Target="https://community.secop.gov.co/Public/Tendering/OpportunityDetail/Index?noticeUID=CO1.NTC.1955353&amp;isFromPublicArea=True&amp;isModal=False" TargetMode="External"/><Relationship Id="rId200" Type="http://schemas.openxmlformats.org/officeDocument/2006/relationships/hyperlink" Target="https://www.secop.gov.co/CO1BusinessLine/Tendering/BuyerWorkArea/Index?docUniqueIdentifier=CO1.BDOS.1775156" TargetMode="External"/><Relationship Id="rId382" Type="http://schemas.openxmlformats.org/officeDocument/2006/relationships/hyperlink" Target="https://www.secop.gov.co/CO1BusinessLine/Tendering/BuyerWorkArea/Index?docUniqueIdentifier=CO1.BDOS.1945012" TargetMode="External"/><Relationship Id="rId438" Type="http://schemas.openxmlformats.org/officeDocument/2006/relationships/hyperlink" Target="https://www.secop.gov.co/CO1BusinessLine/Tendering/BuyerWorkArea/Index?docUniqueIdentifier=CO1.BDOS.2259767" TargetMode="External"/><Relationship Id="rId242" Type="http://schemas.openxmlformats.org/officeDocument/2006/relationships/hyperlink" Target="https://www.secop.gov.co/CO1BusinessLine/Tendering/BuyerWorkArea/Index?docUniqueIdentifier=CO1.BDOS.1784567" TargetMode="External"/><Relationship Id="rId284" Type="http://schemas.openxmlformats.org/officeDocument/2006/relationships/hyperlink" Target="https://www.secop.gov.co/CO1BusinessLine/Tendering/BuyerWorkArea/Index?docUniqueIdentifier=CO1.BDOS.1799573" TargetMode="External"/><Relationship Id="rId491" Type="http://schemas.openxmlformats.org/officeDocument/2006/relationships/hyperlink" Target="https://community.secop.gov.co/Public/Tendering/OpportunityDetail/Index?noticeUID=CO1.NTC.2375975&amp;isFromPublicArea=True&amp;isModal=False" TargetMode="External"/><Relationship Id="rId505" Type="http://schemas.openxmlformats.org/officeDocument/2006/relationships/hyperlink" Target="https://www.colombiacompra.gov.co/tienda-virtual-del-estado-colombiano/ordenes-compra/76737" TargetMode="External"/><Relationship Id="rId37" Type="http://schemas.openxmlformats.org/officeDocument/2006/relationships/hyperlink" Target="https://www.secop.gov.co/CO1BusinessLine/Tendering/BuyerWorkArea/Index?docUniqueIdentifier=CO1.BDOS.1710835" TargetMode="External"/><Relationship Id="rId79" Type="http://schemas.openxmlformats.org/officeDocument/2006/relationships/hyperlink" Target="https://www.secop.gov.co/CO1BusinessLine/Tendering/BuyerWorkArea/Index?docUniqueIdentifier=CO1.BDOS.1730554" TargetMode="External"/><Relationship Id="rId102" Type="http://schemas.openxmlformats.org/officeDocument/2006/relationships/hyperlink" Target="https://community.secop.gov.co/Public/Tendering/OpportunityDetail/Index?noticeUID=CO1.NTC.1729361&amp;isFromPublicArea=True&amp;isModal=False" TargetMode="External"/><Relationship Id="rId144" Type="http://schemas.openxmlformats.org/officeDocument/2006/relationships/hyperlink" Target="https://community.secop.gov.co/Public/Tendering/OpportunityDetail/Index?noticeUID=CO1.NTC.1744582&amp;isFromPublicArea=True&amp;isModal=False" TargetMode="External"/><Relationship Id="rId547" Type="http://schemas.openxmlformats.org/officeDocument/2006/relationships/hyperlink" Target="https://www.secop.gov.co/CO1BusinessLine/Tendering/BuyerWorkArea/Index?docUniqueIdentifier=CO1.BDOS.2009675" TargetMode="External"/><Relationship Id="rId90" Type="http://schemas.openxmlformats.org/officeDocument/2006/relationships/hyperlink" Target="https://community.secop.gov.co/Public/Tendering/OpportunityDetail/Index?noticeUID=CO1.NTC.1724084&amp;isFromPublicArea=True&amp;isModal=False" TargetMode="External"/><Relationship Id="rId186" Type="http://schemas.openxmlformats.org/officeDocument/2006/relationships/hyperlink" Target="https://www.secop.gov.co/CO1BusinessLine/Tendering/BuyerWorkArea/Index?docUniqueIdentifier=CO1.BDOS.1764288" TargetMode="External"/><Relationship Id="rId351" Type="http://schemas.openxmlformats.org/officeDocument/2006/relationships/hyperlink" Target="https://community.secop.gov.co/Public/Tendering/OpportunityDetail/Index?noticeUID=CO1.NTC.1851717&amp;isFromPublicArea=True&amp;isModal=False" TargetMode="External"/><Relationship Id="rId393" Type="http://schemas.openxmlformats.org/officeDocument/2006/relationships/hyperlink" Target="https://community.secop.gov.co/Public/Tendering/OpportunityDetail/Index?noticeUID=CO1.NTC.1967328&amp;isFromPublicArea=True&amp;isModal=False" TargetMode="External"/><Relationship Id="rId407" Type="http://schemas.openxmlformats.org/officeDocument/2006/relationships/hyperlink" Target="https://community.secop.gov.co/Public/Tendering/OpportunityDetail/Index?noticeUID=CO1.NTC.2001706&amp;isFromPublicArea=True&amp;isModal=False" TargetMode="External"/><Relationship Id="rId449" Type="http://schemas.openxmlformats.org/officeDocument/2006/relationships/hyperlink" Target="https://community.secop.gov.co/Public/Tendering/OpportunityDetail/Index?noticeUID=CO1.NTC.2267243&amp;isFromPublicArea=True&amp;isModal=False" TargetMode="External"/><Relationship Id="rId211" Type="http://schemas.openxmlformats.org/officeDocument/2006/relationships/hyperlink" Target="https://community.secop.gov.co/Public/Tendering/OpportunityDetail/Index?noticeUID=CO1.NTC.1773469&amp;isFromPublicArea=True&amp;isModal=False" TargetMode="External"/><Relationship Id="rId253" Type="http://schemas.openxmlformats.org/officeDocument/2006/relationships/hyperlink" Target="https://community.secop.gov.co/Public/Tendering/OpportunityDetail/Index?noticeUID=CO1.NTC.1788260&amp;isFromPublicArea=True&amp;isModal=False" TargetMode="External"/><Relationship Id="rId295" Type="http://schemas.openxmlformats.org/officeDocument/2006/relationships/hyperlink" Target="https://community.secop.gov.co/Public/Tendering/OpportunityDetail/Index?noticeUID=CO1.NTC.1797904&amp;isFromPublicArea=True&amp;isModal=False" TargetMode="External"/><Relationship Id="rId309" Type="http://schemas.openxmlformats.org/officeDocument/2006/relationships/hyperlink" Target="https://community.secop.gov.co/Public/Tendering/OpportunityDetail/Index?noticeUID=CO1.NTC.1797986&amp;isFromPublicArea=True&amp;isModal=False" TargetMode="External"/><Relationship Id="rId460" Type="http://schemas.openxmlformats.org/officeDocument/2006/relationships/hyperlink" Target="https://www.secop.gov.co/CO1BusinessLine/Tendering/BuyerWorkArea/Index?docUniqueIdentifier=CO1.BDOS.2273227" TargetMode="External"/><Relationship Id="rId516" Type="http://schemas.openxmlformats.org/officeDocument/2006/relationships/hyperlink" Target="https://community.secop.gov.co/Public/Tendering/OpportunityDetail/Index?noticeUID=CO1.NTC.2278457&amp;isFromPublicArea=True&amp;isModal=False" TargetMode="External"/><Relationship Id="rId48" Type="http://schemas.openxmlformats.org/officeDocument/2006/relationships/hyperlink" Target="https://community.secop.gov.co/Public/Tendering/OpportunityDetail/Index?noticeUID=CO1.NTC.1712084&amp;isFromPublicArea=True&amp;isModal=False" TargetMode="External"/><Relationship Id="rId113" Type="http://schemas.openxmlformats.org/officeDocument/2006/relationships/hyperlink" Target="https://www.secop.gov.co/CO1BusinessLine/Tendering/BuyerWorkArea/Index?docUniqueIdentifier=CO1.BDOS.1732097" TargetMode="External"/><Relationship Id="rId320" Type="http://schemas.openxmlformats.org/officeDocument/2006/relationships/hyperlink" Target="https://www.secop.gov.co/CO1BusinessLine/Tendering/BuyerWorkArea/Index?docUniqueIdentifier=CO1.BDOS.1808452" TargetMode="External"/><Relationship Id="rId558" Type="http://schemas.openxmlformats.org/officeDocument/2006/relationships/hyperlink" Target="https://community.secop.gov.co/Public/Tendering/OpportunityDetail/Index?noticeUID=CO1.NTC.2380427&amp;isFromPublicArea=True&amp;isModal=False" TargetMode="External"/><Relationship Id="rId155" Type="http://schemas.openxmlformats.org/officeDocument/2006/relationships/hyperlink" Target="https://www.secop.gov.co/CO1BusinessLine/Tendering/BuyerWorkArea/Index?docUniqueIdentifier=CO1.BDOS.1749351" TargetMode="External"/><Relationship Id="rId197" Type="http://schemas.openxmlformats.org/officeDocument/2006/relationships/hyperlink" Target="https://community.secop.gov.co/Public/Tendering/OpportunityDetail/Index?noticeUID=CO1.NTC.1769639&amp;isFromPublicArea=True&amp;isModal=False" TargetMode="External"/><Relationship Id="rId362" Type="http://schemas.openxmlformats.org/officeDocument/2006/relationships/hyperlink" Target="https://www.secop.gov.co/CO1BusinessLine/Tendering/BuyerWorkArea/Index?docUniqueIdentifier=CO1.BDOS.1913920" TargetMode="External"/><Relationship Id="rId418" Type="http://schemas.openxmlformats.org/officeDocument/2006/relationships/hyperlink" Target="https://www.secop.gov.co/CO1BusinessLine/Tendering/BuyerWorkArea/Index?docUniqueIdentifier=CO1.BDOS.2095849" TargetMode="External"/><Relationship Id="rId222" Type="http://schemas.openxmlformats.org/officeDocument/2006/relationships/hyperlink" Target="https://www.secop.gov.co/CO1BusinessLine/Tendering/BuyerWorkArea/Index?docUniqueIdentifier=CO1.BDOS.1782909" TargetMode="External"/><Relationship Id="rId264" Type="http://schemas.openxmlformats.org/officeDocument/2006/relationships/hyperlink" Target="https://www.secop.gov.co/CO1BusinessLine/Tendering/BuyerWorkArea/Index?docUniqueIdentifier=CO1.BDOS.1794658" TargetMode="External"/><Relationship Id="rId471" Type="http://schemas.openxmlformats.org/officeDocument/2006/relationships/hyperlink" Target="https://community.secop.gov.co/Public/Tendering/OpportunityDetail/Index?noticeUID=CO1.NTC.2330670&amp;isFromPublicArea=True&amp;isModal=False" TargetMode="External"/><Relationship Id="rId17" Type="http://schemas.openxmlformats.org/officeDocument/2006/relationships/hyperlink" Target="https://www.secop.gov.co/CO1BusinessLine/Tendering/BuyerWorkArea/Index?docUniqueIdentifier=CO1.BDOS.1700334" TargetMode="External"/><Relationship Id="rId59" Type="http://schemas.openxmlformats.org/officeDocument/2006/relationships/hyperlink" Target="https://www.secop.gov.co/CO1BusinessLine/Tendering/BuyerWorkArea/Index?docUniqueIdentifier=CO1.BDOS.1712447" TargetMode="External"/><Relationship Id="rId124" Type="http://schemas.openxmlformats.org/officeDocument/2006/relationships/hyperlink" Target="https://community.secop.gov.co/Public/Tendering/OpportunityDetail/Index?noticeUID=CO1.NTC.1736758&amp;isFromPublicArea=True&amp;isModal=False" TargetMode="External"/><Relationship Id="rId527" Type="http://schemas.openxmlformats.org/officeDocument/2006/relationships/hyperlink" Target="https://www.secop.gov.co/CO1BusinessLine/Tendering/BuyerWorkArea/Index?docUniqueIdentifier=CO1.BDOS.2388152" TargetMode="External"/><Relationship Id="rId569" Type="http://schemas.openxmlformats.org/officeDocument/2006/relationships/hyperlink" Target="https://www.secop.gov.co/CO1BusinessLine/Tendering/BuyerWorkArea/Index?docUniqueIdentifier=CO1.BDOS.2228354" TargetMode="External"/><Relationship Id="rId70" Type="http://schemas.openxmlformats.org/officeDocument/2006/relationships/hyperlink" Target="https://community.secop.gov.co/Public/Tendering/OpportunityDetail/Index?noticeUID=CO1.NTC.1720191&amp;isFromPublicArea=True&amp;isModal=False" TargetMode="External"/><Relationship Id="rId166" Type="http://schemas.openxmlformats.org/officeDocument/2006/relationships/hyperlink" Target="https://community.secop.gov.co/Public/Tendering/OpportunityDetail/Index?noticeUID=CO1.NTC.1761351&amp;isFromPublicArea=True&amp;isModal=False" TargetMode="External"/><Relationship Id="rId331" Type="http://schemas.openxmlformats.org/officeDocument/2006/relationships/hyperlink" Target="https://community.secop.gov.co/Public/Tendering/OpportunityDetail/Index?noticeUID=CO1.NTC.1815603&amp;isFromPublicArea=True&amp;isModal=False" TargetMode="External"/><Relationship Id="rId373" Type="http://schemas.openxmlformats.org/officeDocument/2006/relationships/hyperlink" Target="https://community.secop.gov.co/Public/Tendering/OpportunityDetail/Index?noticeUID=CO1.NTC.1923492&amp;isFromPublicArea=True&amp;isModal=False" TargetMode="External"/><Relationship Id="rId429" Type="http://schemas.openxmlformats.org/officeDocument/2006/relationships/hyperlink" Target="https://community.secop.gov.co/Public/Tendering/OpportunityDetail/Index?noticeUID=CO1.NTC.2211066&amp;isFromPublicArea=True&amp;isModal=False" TargetMode="External"/><Relationship Id="rId580" Type="http://schemas.openxmlformats.org/officeDocument/2006/relationships/hyperlink" Target="https://community.secop.gov.co/Public/Tendering/OpportunityDetail/Index?noticeUID=CO1.NTC.2258801&amp;isFromPublicArea=True&amp;isModal=False" TargetMode="External"/><Relationship Id="rId1" Type="http://schemas.openxmlformats.org/officeDocument/2006/relationships/hyperlink" Target="https://www.secop.gov.co/CO1BusinessLine/Tendering/BuyerWorkArea/Index?docUniqueIdentifier=CO1.BDOS.1686743" TargetMode="External"/><Relationship Id="rId233" Type="http://schemas.openxmlformats.org/officeDocument/2006/relationships/hyperlink" Target="https://community.secop.gov.co/Public/Tendering/OpportunityDetail/Index?noticeUID=CO1.NTC.1782359&amp;isFromPublicArea=True&amp;isModal=False" TargetMode="External"/><Relationship Id="rId440" Type="http://schemas.openxmlformats.org/officeDocument/2006/relationships/hyperlink" Target="https://www.secop.gov.co/CO1BusinessLine/Tendering/BuyerWorkArea/Index?docUniqueIdentifier=CO1.BDOS.2261131" TargetMode="External"/><Relationship Id="rId28" Type="http://schemas.openxmlformats.org/officeDocument/2006/relationships/hyperlink" Target="https://community.secop.gov.co/Public/Tendering/OpportunityDetail/Index?noticeUID=CO1.NTC.1706272&amp;isFromPublicArea=True&amp;isModal=False" TargetMode="External"/><Relationship Id="rId275" Type="http://schemas.openxmlformats.org/officeDocument/2006/relationships/hyperlink" Target="https://community.secop.gov.co/Public/Tendering/OpportunityDetail/Index?noticeUID=CO1.NTC.1789709&amp;isFromPublicArea=True&amp;isModal=False" TargetMode="External"/><Relationship Id="rId300" Type="http://schemas.openxmlformats.org/officeDocument/2006/relationships/hyperlink" Target="https://www.secop.gov.co/CO1BusinessLine/Tendering/BuyerWorkArea/Index?docUniqueIdentifier=CO1.BDOS.1801295" TargetMode="External"/><Relationship Id="rId482" Type="http://schemas.openxmlformats.org/officeDocument/2006/relationships/hyperlink" Target="https://www.secop.gov.co/CO1BusinessLine/Tendering/BuyerWorkArea/Index?docUniqueIdentifier=CO1.BDOS.2344066" TargetMode="External"/><Relationship Id="rId538" Type="http://schemas.openxmlformats.org/officeDocument/2006/relationships/hyperlink" Target="https://community.secop.gov.co/Public/Tendering/OpportunityDetail/Index?noticeUID=CO1.NTC.2436500&amp;isFromPublicArea=True&amp;isModal=False" TargetMode="External"/><Relationship Id="rId81" Type="http://schemas.openxmlformats.org/officeDocument/2006/relationships/hyperlink" Target="https://www.secop.gov.co/CO1BusinessLine/Tendering/BuyerWorkArea/Index?docUniqueIdentifier=CO1.BDOS.1731517" TargetMode="External"/><Relationship Id="rId135" Type="http://schemas.openxmlformats.org/officeDocument/2006/relationships/hyperlink" Target="https://www.secop.gov.co/CO1BusinessLine/Tendering/BuyerWorkArea/Index?docUniqueIdentifier=CO1.BDOS.1740651" TargetMode="External"/><Relationship Id="rId177" Type="http://schemas.openxmlformats.org/officeDocument/2006/relationships/hyperlink" Target="https://community.secop.gov.co/Public/Tendering/OpportunityDetail/Index?noticeUID=CO1.NTC.1758191&amp;isFromPublicArea=True&amp;isModal=False" TargetMode="External"/><Relationship Id="rId342" Type="http://schemas.openxmlformats.org/officeDocument/2006/relationships/hyperlink" Target="https://www.secop.gov.co/CO1BusinessLine/Tendering/BuyerWorkArea/Index?docUniqueIdentifier=CO1.BDOS.1835496" TargetMode="External"/><Relationship Id="rId384" Type="http://schemas.openxmlformats.org/officeDocument/2006/relationships/hyperlink" Target="https://www.secop.gov.co/CO1BusinessLine/Tendering/BuyerWorkArea/Index?docUniqueIdentifier=CO1.BDOS.1954344" TargetMode="External"/><Relationship Id="rId202" Type="http://schemas.openxmlformats.org/officeDocument/2006/relationships/hyperlink" Target="https://www.secop.gov.co/CO1BusinessLine/Tendering/BuyerWorkArea/Index?docUniqueIdentifier=CO1.BDOS.1777238" TargetMode="External"/><Relationship Id="rId244" Type="http://schemas.openxmlformats.org/officeDocument/2006/relationships/hyperlink" Target="https://www.secop.gov.co/CO1BusinessLine/Tendering/BuyerWorkArea/Index?docUniqueIdentifier=CO1.BDOS.1783884" TargetMode="External"/><Relationship Id="rId39" Type="http://schemas.openxmlformats.org/officeDocument/2006/relationships/hyperlink" Target="https://www.secop.gov.co/CO1BusinessLine/Tendering/BuyerWorkArea/Index?docUniqueIdentifier=CO1.BDOS.1715528" TargetMode="External"/><Relationship Id="rId286" Type="http://schemas.openxmlformats.org/officeDocument/2006/relationships/hyperlink" Target="https://www.secop.gov.co/CO1BusinessLine/Tendering/BuyerWorkArea/Index?docUniqueIdentifier=CO1.BDOS.1795432" TargetMode="External"/><Relationship Id="rId451" Type="http://schemas.openxmlformats.org/officeDocument/2006/relationships/hyperlink" Target="https://community.secop.gov.co/Public/Tendering/OpportunityDetail/Index?noticeUID=CO1.NTC.2268601&amp;isFromPublicArea=True&amp;isModal=False" TargetMode="External"/><Relationship Id="rId493" Type="http://schemas.openxmlformats.org/officeDocument/2006/relationships/hyperlink" Target="https://community.secop.gov.co/Public/Tendering/OpportunityDetail/Index?noticeUID=CO1.NTC.2399242&amp;isFromPublicArea=True&amp;isModal=False" TargetMode="External"/><Relationship Id="rId507" Type="http://schemas.openxmlformats.org/officeDocument/2006/relationships/hyperlink" Target="https://www.colombiacompra.gov.co/tienda-virtual-del-estado-colombiano/ordenes-compra/79656" TargetMode="External"/><Relationship Id="rId549" Type="http://schemas.openxmlformats.org/officeDocument/2006/relationships/hyperlink" Target="https://www.secop.gov.co/CO1BusinessLine/Tendering/BuyerWorkArea/Index?docUniqueIdentifier=CO1.BDOS.2035796" TargetMode="External"/><Relationship Id="rId50" Type="http://schemas.openxmlformats.org/officeDocument/2006/relationships/hyperlink" Target="https://community.secop.gov.co/Public/Tendering/OpportunityDetail/Index?noticeUID=CO1.NTC.1713886&amp;isFromPublicArea=True&amp;isModal=False" TargetMode="External"/><Relationship Id="rId104" Type="http://schemas.openxmlformats.org/officeDocument/2006/relationships/hyperlink" Target="https://community.secop.gov.co/Public/Tendering/OpportunityDetail/Index?noticeUID=CO1.NTC.1729377&amp;isFromPublicArea=True&amp;isModal=False" TargetMode="External"/><Relationship Id="rId146" Type="http://schemas.openxmlformats.org/officeDocument/2006/relationships/hyperlink" Target="https://community.secop.gov.co/Public/Tendering/OpportunityDetail/Index?noticeUID=CO1.NTC.1745462&amp;isFromPublicArea=True&amp;isModal=False" TargetMode="External"/><Relationship Id="rId188" Type="http://schemas.openxmlformats.org/officeDocument/2006/relationships/hyperlink" Target="https://www.secop.gov.co/CO1BusinessLine/Tendering/BuyerWorkArea/Index?docUniqueIdentifier=CO1.BDOS.1772542" TargetMode="External"/><Relationship Id="rId311" Type="http://schemas.openxmlformats.org/officeDocument/2006/relationships/hyperlink" Target="https://community.secop.gov.co/Public/Tendering/OpportunityDetail/Index?noticeUID=CO1.NTC.1805096&amp;isFromPublicArea=True&amp;isModal=False" TargetMode="External"/><Relationship Id="rId353" Type="http://schemas.openxmlformats.org/officeDocument/2006/relationships/hyperlink" Target="https://community.secop.gov.co/Public/Tendering/OpportunityDetail/Index?noticeUID=CO1.NTC.1856918&amp;isFromPublicArea=True&amp;isModal=False" TargetMode="External"/><Relationship Id="rId395" Type="http://schemas.openxmlformats.org/officeDocument/2006/relationships/hyperlink" Target="https://community.secop.gov.co/Public/Tendering/OpportunityDetail/Index?noticeUID=CO1.NTC.1968767&amp;isFromPublicArea=True&amp;isModal=False" TargetMode="External"/><Relationship Id="rId409" Type="http://schemas.openxmlformats.org/officeDocument/2006/relationships/hyperlink" Target="https://community.secop.gov.co/Public/Tendering/OpportunityDetail/Index?noticeUID=CO1.NTC.2026569&amp;isFromPublicArea=True&amp;isModal=False" TargetMode="External"/><Relationship Id="rId560" Type="http://schemas.openxmlformats.org/officeDocument/2006/relationships/hyperlink" Target="https://community.secop.gov.co/Public/Tendering/OpportunityDetail/Index?noticeUID=CO1.NTC.2460650&amp;isFromPublicArea=True&amp;isModal=False" TargetMode="External"/><Relationship Id="rId92" Type="http://schemas.openxmlformats.org/officeDocument/2006/relationships/hyperlink" Target="https://community.secop.gov.co/Public/Tendering/OpportunityDetail/Index?noticeUID=CO1.NTC.1729241&amp;isFromPublicArea=True&amp;isModal=False" TargetMode="External"/><Relationship Id="rId213" Type="http://schemas.openxmlformats.org/officeDocument/2006/relationships/hyperlink" Target="https://community.secop.gov.co/Public/Tendering/OpportunityDetail/Index?noticeUID=CO1.NTC.1777234&amp;isFromPublicArea=True&amp;isModal=False" TargetMode="External"/><Relationship Id="rId420" Type="http://schemas.openxmlformats.org/officeDocument/2006/relationships/hyperlink" Target="https://www.secop.gov.co/CO1BusinessLine/Tendering/BuyerWorkArea/Index?docUniqueIdentifier=CO1.BDOS.2112817" TargetMode="External"/><Relationship Id="rId255" Type="http://schemas.openxmlformats.org/officeDocument/2006/relationships/hyperlink" Target="https://community.secop.gov.co/Public/Tendering/OpportunityDetail/Index?noticeUID=CO1.NTC.1788359&amp;isFromPublicArea=True&amp;isModal=False" TargetMode="External"/><Relationship Id="rId297" Type="http://schemas.openxmlformats.org/officeDocument/2006/relationships/hyperlink" Target="https://community.secop.gov.co/Public/Tendering/OpportunityDetail/Index?noticeUID=CO1.NTC.1801664&amp;isFromPublicArea=True&amp;isModal=False" TargetMode="External"/><Relationship Id="rId462" Type="http://schemas.openxmlformats.org/officeDocument/2006/relationships/hyperlink" Target="https://www.secop.gov.co/CO1BusinessLine/Tendering/BuyerWorkArea/Index?docUniqueIdentifier=CO1.BDOS.2264878" TargetMode="External"/><Relationship Id="rId518" Type="http://schemas.openxmlformats.org/officeDocument/2006/relationships/hyperlink" Target="https://community.secop.gov.co/Public/Tendering/OpportunityDetail/Index?noticeUID=CO1.NTC.2164044&amp;isFromPublicArea=True&amp;isModal=False" TargetMode="External"/><Relationship Id="rId115" Type="http://schemas.openxmlformats.org/officeDocument/2006/relationships/hyperlink" Target="https://www.secop.gov.co/CO1BusinessLine/Tendering/BuyerWorkArea/Index?docUniqueIdentifier=CO1.BDOS.1726351" TargetMode="External"/><Relationship Id="rId157" Type="http://schemas.openxmlformats.org/officeDocument/2006/relationships/hyperlink" Target="https://www.secop.gov.co/CO1BusinessLine/Tendering/BuyerWorkArea/Index?docUniqueIdentifier=CO1.BDOS.1748639" TargetMode="External"/><Relationship Id="rId322" Type="http://schemas.openxmlformats.org/officeDocument/2006/relationships/hyperlink" Target="https://www.secop.gov.co/CO1BusinessLine/Tendering/BuyerWorkArea/Index?docUniqueIdentifier=CO1.BDOS.1786062" TargetMode="External"/><Relationship Id="rId364" Type="http://schemas.openxmlformats.org/officeDocument/2006/relationships/hyperlink" Target="https://www.secop.gov.co/CO1BusinessLine/Tendering/BuyerWorkArea/Index?docUniqueIdentifier=CO1.BDOS.1911405" TargetMode="External"/><Relationship Id="rId61" Type="http://schemas.openxmlformats.org/officeDocument/2006/relationships/hyperlink" Target="https://www.secop.gov.co/CO1BusinessLine/Tendering/BuyerWorkArea/Index?docUniqueIdentifier=CO1.BDOS.1724004" TargetMode="External"/><Relationship Id="rId199" Type="http://schemas.openxmlformats.org/officeDocument/2006/relationships/hyperlink" Target="https://community.secop.gov.co/Public/Tendering/OpportunityDetail/Index?noticeUID=CO1.NTC.1774241&amp;isFromPublicArea=True&amp;isModal=False" TargetMode="External"/><Relationship Id="rId571" Type="http://schemas.openxmlformats.org/officeDocument/2006/relationships/hyperlink" Target="https://www.secop.gov.co/CO1BusinessLine/Tendering/BuyerWorkArea/Index?docUniqueIdentifier=CO1.BDOS.2381277" TargetMode="External"/><Relationship Id="rId19" Type="http://schemas.openxmlformats.org/officeDocument/2006/relationships/hyperlink" Target="https://www.secop.gov.co/CO1BusinessLine/Tendering/BuyerWorkArea/Index?docUniqueIdentifier=CO1.BDOS.1700588" TargetMode="External"/><Relationship Id="rId224" Type="http://schemas.openxmlformats.org/officeDocument/2006/relationships/hyperlink" Target="https://www.secop.gov.co/CO1BusinessLine/Tendering/BuyerWorkArea/Index?docUniqueIdentifier=CO1.BDOS.1784050" TargetMode="External"/><Relationship Id="rId266" Type="http://schemas.openxmlformats.org/officeDocument/2006/relationships/hyperlink" Target="https://www.secop.gov.co/CO1BusinessLine/Tendering/BuyerWorkArea/Index?docUniqueIdentifier=CO1.BDOS.1783732" TargetMode="External"/><Relationship Id="rId431" Type="http://schemas.openxmlformats.org/officeDocument/2006/relationships/hyperlink" Target="https://community.secop.gov.co/Public/Tendering/OpportunityDetail/Index?noticeUID=CO1.NTC.2222630&amp;isFromPublicArea=True&amp;isModal=False" TargetMode="External"/><Relationship Id="rId473" Type="http://schemas.openxmlformats.org/officeDocument/2006/relationships/hyperlink" Target="https://community.secop.gov.co/Public/Tendering/OpportunityDetail/Index?noticeUID=CO1.NTC.2333367&amp;isFromPublicArea=True&amp;isModal=False" TargetMode="External"/><Relationship Id="rId529" Type="http://schemas.openxmlformats.org/officeDocument/2006/relationships/hyperlink" Target="https://www.secop.gov.co/CO1BusinessLine/Tendering/BuyerWorkArea/Index?docUniqueIdentifier=CO1.BDOS.2292744" TargetMode="External"/><Relationship Id="rId30" Type="http://schemas.openxmlformats.org/officeDocument/2006/relationships/hyperlink" Target="https://community.secop.gov.co/Public/Tendering/OpportunityDetail/Index?noticeUID=CO1.NTC.1702669&amp;isFromPublicArea=True&amp;isModal=False" TargetMode="External"/><Relationship Id="rId126" Type="http://schemas.openxmlformats.org/officeDocument/2006/relationships/hyperlink" Target="https://community.secop.gov.co/Public/Tendering/OpportunityDetail/Index?noticeUID=CO1.NTC.1736524&amp;isFromPublicArea=True&amp;isModal=False" TargetMode="External"/><Relationship Id="rId168" Type="http://schemas.openxmlformats.org/officeDocument/2006/relationships/hyperlink" Target="https://community.secop.gov.co/Public/Tendering/OpportunityDetail/Index?noticeUID=CO1.NTC.1758098&amp;isFromPublicArea=True&amp;isModal=False" TargetMode="External"/><Relationship Id="rId333" Type="http://schemas.openxmlformats.org/officeDocument/2006/relationships/hyperlink" Target="https://community.secop.gov.co/Public/Tendering/OpportunityDetail/Index?noticeUID=CO1.NTC.1816722&amp;isFromPublicArea=True&amp;isModal=False" TargetMode="External"/><Relationship Id="rId540" Type="http://schemas.openxmlformats.org/officeDocument/2006/relationships/hyperlink" Target="https://community.secop.gov.co/Public/Tendering/OpportunityDetail/Index?noticeUID=CO1.NTC.2443164&amp;isFromPublicArea=True&amp;isModal=False" TargetMode="External"/><Relationship Id="rId72" Type="http://schemas.openxmlformats.org/officeDocument/2006/relationships/hyperlink" Target="https://community.secop.gov.co/Public/Tendering/OpportunityDetail/Index?noticeUID=CO1.NTC.1721411&amp;isFromPublicArea=True&amp;isModal=False" TargetMode="External"/><Relationship Id="rId375" Type="http://schemas.openxmlformats.org/officeDocument/2006/relationships/hyperlink" Target="https://community.secop.gov.co/Public/Tendering/OpportunityDetail/Index?noticeUID=CO1.NTC.1914993&amp;isFromPublicArea=True&amp;isModal=False" TargetMode="External"/><Relationship Id="rId582" Type="http://schemas.openxmlformats.org/officeDocument/2006/relationships/hyperlink" Target="https://community.secop.gov.co/Public/Tendering/OpportunityDetail/Index?noticeUID=CO1.NTC.2439331&amp;isFromPublicArea=True&amp;isModal=False" TargetMode="External"/><Relationship Id="rId3" Type="http://schemas.openxmlformats.org/officeDocument/2006/relationships/hyperlink" Target="https://www.secop.gov.co/CO1BusinessLine/Tendering/BuyerWorkArea/Index?docUniqueIdentifier=CO1.BDOS.1686676" TargetMode="External"/><Relationship Id="rId235" Type="http://schemas.openxmlformats.org/officeDocument/2006/relationships/hyperlink" Target="https://community.secop.gov.co/Public/Tendering/OpportunityDetail/Index?noticeUID=CO1.NTC.1782359&amp;isFromPublicArea=True&amp;isModal=False" TargetMode="External"/><Relationship Id="rId277" Type="http://schemas.openxmlformats.org/officeDocument/2006/relationships/hyperlink" Target="https://community.secop.gov.co/Public/Tendering/OpportunityDetail/Index?noticeUID=CO1.NTC.1790648&amp;isFromPublicArea=True&amp;isModal=False" TargetMode="External"/><Relationship Id="rId400" Type="http://schemas.openxmlformats.org/officeDocument/2006/relationships/hyperlink" Target="https://www.secop.gov.co/CO1BusinessLine/Tendering/BuyerWorkArea/Index?docUniqueIdentifier=CO1.BDOS.1984081" TargetMode="External"/><Relationship Id="rId442" Type="http://schemas.openxmlformats.org/officeDocument/2006/relationships/hyperlink" Target="https://www.secop.gov.co/CO1BusinessLine/Tendering/BuyerWorkArea/Index?docUniqueIdentifier=CO1.BDOS.2262729" TargetMode="External"/><Relationship Id="rId484" Type="http://schemas.openxmlformats.org/officeDocument/2006/relationships/hyperlink" Target="https://www.secop.gov.co/CO1BusinessLine/Tendering/BuyerWorkArea/Index?docUniqueIdentifier=CO1.BDOS.2341931" TargetMode="External"/><Relationship Id="rId137" Type="http://schemas.openxmlformats.org/officeDocument/2006/relationships/hyperlink" Target="https://www.secop.gov.co/CO1BusinessLine/Tendering/BuyerWorkArea/Index?docUniqueIdentifier=CO1.BDOS.1741011" TargetMode="External"/><Relationship Id="rId302" Type="http://schemas.openxmlformats.org/officeDocument/2006/relationships/hyperlink" Target="https://www.secop.gov.co/CO1BusinessLine/Tendering/BuyerWorkArea/Index?docUniqueIdentifier=CO1.BDOS.1808754" TargetMode="External"/><Relationship Id="rId344" Type="http://schemas.openxmlformats.org/officeDocument/2006/relationships/hyperlink" Target="https://www.secop.gov.co/CO1BusinessLine/Tendering/BuyerWorkArea/Index?docUniqueIdentifier=CO1.BDOS.1837114" TargetMode="External"/><Relationship Id="rId41" Type="http://schemas.openxmlformats.org/officeDocument/2006/relationships/hyperlink" Target="https://www.secop.gov.co/CO1BusinessLine/Tendering/BuyerWorkArea/Index?docUniqueIdentifier=CO1.BDOS.1716707" TargetMode="External"/><Relationship Id="rId83" Type="http://schemas.openxmlformats.org/officeDocument/2006/relationships/hyperlink" Target="https://www.secop.gov.co/CO1BusinessLine/Tendering/BuyerWorkArea/Index?docUniqueIdentifier=CO1.BDOS.1731067" TargetMode="External"/><Relationship Id="rId179" Type="http://schemas.openxmlformats.org/officeDocument/2006/relationships/hyperlink" Target="https://community.secop.gov.co/Public/Tendering/OpportunityDetail/Index?noticeUID=CO1.NTC.1758191&amp;isFromPublicArea=True&amp;isModal=False" TargetMode="External"/><Relationship Id="rId386" Type="http://schemas.openxmlformats.org/officeDocument/2006/relationships/hyperlink" Target="https://www.secop.gov.co/CO1BusinessLine/Tendering/BuyerWorkArea/Index?docUniqueIdentifier=CO1.BDOS.1955737" TargetMode="External"/><Relationship Id="rId551" Type="http://schemas.openxmlformats.org/officeDocument/2006/relationships/hyperlink" Target="https://www.secop.gov.co/CO1BusinessLine/Tendering/BuyerWorkArea/Index?docUniqueIdentifier=CO1.BDOS.2115787" TargetMode="External"/><Relationship Id="rId190" Type="http://schemas.openxmlformats.org/officeDocument/2006/relationships/hyperlink" Target="https://www.secop.gov.co/CO1BusinessLine/Tendering/BuyerWorkArea/Index?docUniqueIdentifier=CO1.BDOS.1772094" TargetMode="External"/><Relationship Id="rId204" Type="http://schemas.openxmlformats.org/officeDocument/2006/relationships/hyperlink" Target="https://www.secop.gov.co/CO1BusinessLine/Tendering/BuyerWorkArea/Index?docUniqueIdentifier=CO1.BDOS.1775450" TargetMode="External"/><Relationship Id="rId246" Type="http://schemas.openxmlformats.org/officeDocument/2006/relationships/hyperlink" Target="https://www.secop.gov.co/CO1BusinessLine/Tendering/BuyerWorkArea/Index?docUniqueIdentifier=CO1.BDOS.1783884" TargetMode="External"/><Relationship Id="rId288" Type="http://schemas.openxmlformats.org/officeDocument/2006/relationships/hyperlink" Target="https://www.secop.gov.co/CO1BusinessLine/Tendering/BuyerWorkArea/Index?docUniqueIdentifier=CO1.BDOS.1797839" TargetMode="External"/><Relationship Id="rId411" Type="http://schemas.openxmlformats.org/officeDocument/2006/relationships/hyperlink" Target="https://community.secop.gov.co/Public/Tendering/OpportunityDetail/Index?noticeUID=CO1.NTC.2035024&amp;isFromPublicArea=True&amp;isModal=False" TargetMode="External"/><Relationship Id="rId453" Type="http://schemas.openxmlformats.org/officeDocument/2006/relationships/hyperlink" Target="https://community.secop.gov.co/Public/Tendering/OpportunityDetail/Index?noticeUID=CO1.NTC.2271623&amp;isFromPublicArea=True&amp;isModal=False" TargetMode="External"/><Relationship Id="rId509" Type="http://schemas.openxmlformats.org/officeDocument/2006/relationships/hyperlink" Target="https://www.colombiacompra.gov.co/tienda-virtual-del-estado-colombiano/ordenes-compra/81445" TargetMode="External"/><Relationship Id="rId106" Type="http://schemas.openxmlformats.org/officeDocument/2006/relationships/hyperlink" Target="https://community.secop.gov.co/Public/Tendering/OpportunityDetail/Index?noticeUID=CO1.NTC.1727678&amp;isFromPublicArea=True&amp;isModal=False" TargetMode="External"/><Relationship Id="rId313" Type="http://schemas.openxmlformats.org/officeDocument/2006/relationships/hyperlink" Target="https://community.secop.gov.co/Public/Tendering/OpportunityDetail/Index?noticeUID=CO1.NTC.1809129&amp;isFromPublicArea=True&amp;isModal=False" TargetMode="External"/><Relationship Id="rId495" Type="http://schemas.openxmlformats.org/officeDocument/2006/relationships/hyperlink" Target="https://community.secop.gov.co/Public/Tendering/OpportunityDetail/Index?noticeUID=CO1.NTC.2421622&amp;isFromPublicArea=True&amp;isModal=False" TargetMode="External"/><Relationship Id="rId10" Type="http://schemas.openxmlformats.org/officeDocument/2006/relationships/hyperlink" Target="https://community.secop.gov.co/Public/Tendering/OpportunityDetail/Index?noticeUID=CO1.NTC.1691220&amp;isFromPublicArea=True&amp;isModal=False" TargetMode="External"/><Relationship Id="rId52" Type="http://schemas.openxmlformats.org/officeDocument/2006/relationships/hyperlink" Target="https://community.secop.gov.co/Public/Tendering/OpportunityDetail/Index?noticeUID=CO1.NTC.1712730&amp;isFromPublicArea=True&amp;isModal=False" TargetMode="External"/><Relationship Id="rId94" Type="http://schemas.openxmlformats.org/officeDocument/2006/relationships/hyperlink" Target="https://community.secop.gov.co/Public/Tendering/OpportunityDetail/Index?noticeUID=CO1.NTC.1724483&amp;isFromPublicArea=True&amp;isModal=False" TargetMode="External"/><Relationship Id="rId148" Type="http://schemas.openxmlformats.org/officeDocument/2006/relationships/hyperlink" Target="https://community.secop.gov.co/Public/Tendering/OpportunityDetail/Index?noticeUID=CO1.NTC.1744662&amp;isFromPublicArea=True&amp;isModal=False" TargetMode="External"/><Relationship Id="rId355" Type="http://schemas.openxmlformats.org/officeDocument/2006/relationships/hyperlink" Target="https://community.secop.gov.co/Public/Tendering/OpportunityDetail/Index?noticeUID=CO1.NTC.1853035&amp;isFromPublicArea=True&amp;isModal=False" TargetMode="External"/><Relationship Id="rId397" Type="http://schemas.openxmlformats.org/officeDocument/2006/relationships/hyperlink" Target="https://community.secop.gov.co/Public/Tendering/OpportunityDetail/Index?noticeUID=CO1.NTC.1993144&amp;isFromPublicArea=True&amp;isModal=False" TargetMode="External"/><Relationship Id="rId520" Type="http://schemas.openxmlformats.org/officeDocument/2006/relationships/hyperlink" Target="https://community.secop.gov.co/Public/Tendering/OpportunityDetail/Index?noticeUID=CO1.NTC.2143757&amp;isFromPublicArea=True&amp;isModal=False" TargetMode="External"/><Relationship Id="rId562" Type="http://schemas.openxmlformats.org/officeDocument/2006/relationships/hyperlink" Target="https://community.secop.gov.co/Public/Tendering/OpportunityDetail/Index?noticeUID=CO1.NTC.2435180&amp;isFromPublicArea=True&amp;isModal=False" TargetMode="External"/><Relationship Id="rId215" Type="http://schemas.openxmlformats.org/officeDocument/2006/relationships/hyperlink" Target="https://community.secop.gov.co/Public/Tendering/OpportunityDetail/Index?noticeUID=CO1.NTC.1777236&amp;isFromPublicArea=True&amp;isModal=False" TargetMode="External"/><Relationship Id="rId257" Type="http://schemas.openxmlformats.org/officeDocument/2006/relationships/hyperlink" Target="https://community.secop.gov.co/Public/Tendering/OpportunityDetail/Index?noticeUID=CO1.NTC.1789447&amp;isFromPublicArea=True&amp;isModal=False" TargetMode="External"/><Relationship Id="rId422" Type="http://schemas.openxmlformats.org/officeDocument/2006/relationships/hyperlink" Target="https://www.secop.gov.co/CO1BusinessLine/Tendering/BuyerWorkArea/Index?docUniqueIdentifier=CO1.BDOS.2135226" TargetMode="External"/><Relationship Id="rId464" Type="http://schemas.openxmlformats.org/officeDocument/2006/relationships/hyperlink" Target="https://www.secop.gov.co/CO1BusinessLine/Tendering/BuyerWorkArea/Index?docUniqueIdentifier=CO1.BDOS.2300929" TargetMode="External"/><Relationship Id="rId299" Type="http://schemas.openxmlformats.org/officeDocument/2006/relationships/hyperlink" Target="https://community.secop.gov.co/Public/Tendering/OpportunityDetail/Index?noticeUID=CO1.NTC.1797534&amp;isFromPublicArea=True&amp;isModal=False" TargetMode="External"/><Relationship Id="rId63" Type="http://schemas.openxmlformats.org/officeDocument/2006/relationships/hyperlink" Target="https://www.secop.gov.co/CO1BusinessLine/Tendering/BuyerWorkArea/Index?docUniqueIdentifier=CO1.BDOS.1721731" TargetMode="External"/><Relationship Id="rId159" Type="http://schemas.openxmlformats.org/officeDocument/2006/relationships/hyperlink" Target="https://www.secop.gov.co/CO1BusinessLine/Tendering/BuyerWorkArea/Index?docUniqueIdentifier=CO1.BDOS.1752441" TargetMode="External"/><Relationship Id="rId366" Type="http://schemas.openxmlformats.org/officeDocument/2006/relationships/hyperlink" Target="https://www.secop.gov.co/CO1BusinessLine/Tendering/BuyerWorkArea/Index?docUniqueIdentifier=CO1.BDOS.1913961" TargetMode="External"/><Relationship Id="rId573" Type="http://schemas.openxmlformats.org/officeDocument/2006/relationships/hyperlink" Target="https://www.secop.gov.co/CO1BusinessLine/Tendering/BuyerWorkArea/Index?docUniqueIdentifier=CO1.BDOS.2381607" TargetMode="External"/><Relationship Id="rId226" Type="http://schemas.openxmlformats.org/officeDocument/2006/relationships/hyperlink" Target="https://www.secop.gov.co/CO1BusinessLine/Tendering/BuyerWorkArea/Index?docUniqueIdentifier=CO1.BDOS.1783510" TargetMode="External"/><Relationship Id="rId433" Type="http://schemas.openxmlformats.org/officeDocument/2006/relationships/hyperlink" Target="https://community.secop.gov.co/Public/Tendering/OpportunityDetail/Index?noticeUID=CO1.NTC.2234687&amp;isFromPublicArea=True&amp;isModal=False" TargetMode="External"/><Relationship Id="rId74" Type="http://schemas.openxmlformats.org/officeDocument/2006/relationships/hyperlink" Target="https://community.secop.gov.co/Public/Tendering/OpportunityDetail/Index?noticeUID=CO1.NTC.1721643&amp;isFromPublicArea=True&amp;isModal=False" TargetMode="External"/><Relationship Id="rId377" Type="http://schemas.openxmlformats.org/officeDocument/2006/relationships/hyperlink" Target="https://community.secop.gov.co/Public/Tendering/OpportunityDetail/Index?noticeUID=CO1.NTC.1925511&amp;isFromPublicArea=True&amp;isModal=False" TargetMode="External"/><Relationship Id="rId500" Type="http://schemas.openxmlformats.org/officeDocument/2006/relationships/hyperlink" Target="https://www.secop.gov.co/CO1BusinessLine/Tendering/BuyerWorkArea/Index?docUniqueIdentifier=CO1.BDOS.2420675" TargetMode="External"/><Relationship Id="rId584" Type="http://schemas.openxmlformats.org/officeDocument/2006/relationships/hyperlink" Target="https://community.secop.gov.co/Public/Tendering/ContractNoticePhases/View?PPI=CO1.PPI.14366576&amp;isFromPublicArea=True&amp;isModal=False" TargetMode="External"/><Relationship Id="rId5" Type="http://schemas.openxmlformats.org/officeDocument/2006/relationships/hyperlink" Target="https://www.secop.gov.co/CO1BusinessLine/Tendering/BuyerWorkArea/Index?docUniqueIdentifier=CO1.BDOS.1687086" TargetMode="External"/><Relationship Id="rId237" Type="http://schemas.openxmlformats.org/officeDocument/2006/relationships/hyperlink" Target="https://community.secop.gov.co/Public/Tendering/OpportunityDetail/Index?noticeUID=CO1.NTC.1782359&amp;isFromPublicArea=True&amp;isModal=False" TargetMode="External"/><Relationship Id="rId444" Type="http://schemas.openxmlformats.org/officeDocument/2006/relationships/hyperlink" Target="https://www.secop.gov.co/CO1BusinessLine/Tendering/BuyerWorkArea/Index?docUniqueIdentifier=CO1.BDOS.2259573" TargetMode="External"/><Relationship Id="rId290" Type="http://schemas.openxmlformats.org/officeDocument/2006/relationships/hyperlink" Target="https://www.secop.gov.co/CO1BusinessLine/Tendering/BuyerWorkArea/Index?docUniqueIdentifier=CO1.BDOS.1799786" TargetMode="External"/><Relationship Id="rId304" Type="http://schemas.openxmlformats.org/officeDocument/2006/relationships/hyperlink" Target="https://www.secop.gov.co/CO1BusinessLine/Tendering/BuyerWorkArea/Index?docUniqueIdentifier=CO1.BDOS.1808407" TargetMode="External"/><Relationship Id="rId388" Type="http://schemas.openxmlformats.org/officeDocument/2006/relationships/hyperlink" Target="https://www.secop.gov.co/CO1BusinessLine/Tendering/BuyerWorkArea/Index?docUniqueIdentifier=CO1.BDOS.1939133" TargetMode="External"/><Relationship Id="rId511" Type="http://schemas.openxmlformats.org/officeDocument/2006/relationships/hyperlink" Target="https://www.colombiacompra.gov.co/tienda-virtual-del-estado-colombiano/ordenes-compra/82072" TargetMode="External"/><Relationship Id="rId85" Type="http://schemas.openxmlformats.org/officeDocument/2006/relationships/hyperlink" Target="https://www.secop.gov.co/CO1BusinessLine/Tendering/BuyerWorkArea/Index?docUniqueIdentifier=CO1.BDOS.1730414" TargetMode="External"/><Relationship Id="rId150" Type="http://schemas.openxmlformats.org/officeDocument/2006/relationships/hyperlink" Target="https://community.secop.gov.co/Public/Tendering/OpportunityDetail/Index?noticeUID=CO1.NTC.1745662&amp;isFromPublicArea=True&amp;isModal=False" TargetMode="External"/><Relationship Id="rId248" Type="http://schemas.openxmlformats.org/officeDocument/2006/relationships/hyperlink" Target="https://www.secop.gov.co/CO1BusinessLine/Tendering/BuyerWorkArea/Index?docUniqueIdentifier=CO1.BDOS.1781696" TargetMode="External"/><Relationship Id="rId455" Type="http://schemas.openxmlformats.org/officeDocument/2006/relationships/hyperlink" Target="https://community.secop.gov.co/Public/Tendering/OpportunityDetail/Index?noticeUID=CO1.NTC.2265196&amp;isFromPublicArea=True&amp;isModal=False" TargetMode="External"/><Relationship Id="rId12" Type="http://schemas.openxmlformats.org/officeDocument/2006/relationships/hyperlink" Target="https://community.secop.gov.co/Public/Tendering/OpportunityDetail/Index?noticeUID=CO1.NTC.1694569&amp;isFromPublicArea=True&amp;isModal=False" TargetMode="External"/><Relationship Id="rId108" Type="http://schemas.openxmlformats.org/officeDocument/2006/relationships/hyperlink" Target="https://community.secop.gov.co/Public/Tendering/OpportunityDetail/Index?noticeUID=CO1.NTC.1727654&amp;isFromPublicArea=True&amp;isModal=False" TargetMode="External"/><Relationship Id="rId315" Type="http://schemas.openxmlformats.org/officeDocument/2006/relationships/hyperlink" Target="https://community.secop.gov.co/Public/Tendering/OpportunityDetail/Index?noticeUID=CO1.NTC.1806953&amp;isFromPublicArea=True&amp;isModal=False" TargetMode="External"/><Relationship Id="rId522" Type="http://schemas.openxmlformats.org/officeDocument/2006/relationships/hyperlink" Target="https://community.secop.gov.co/Public/Tendering/OpportunityDetail/Index?noticeUID=CO1.NTC.2340435&amp;isFromPublicArea=True&amp;isModal=False" TargetMode="External"/><Relationship Id="rId96" Type="http://schemas.openxmlformats.org/officeDocument/2006/relationships/hyperlink" Target="https://community.secop.gov.co/Public/Tendering/OpportunityDetail/Index?noticeUID=CO1.NTC.1727905&amp;isFromPublicArea=True&amp;isModal=False" TargetMode="External"/><Relationship Id="rId161" Type="http://schemas.openxmlformats.org/officeDocument/2006/relationships/hyperlink" Target="https://www.secop.gov.co/CO1BusinessLine/Tendering/BuyerWorkArea/Index?docUniqueIdentifier=CO1.BDOS.1748330" TargetMode="External"/><Relationship Id="rId399" Type="http://schemas.openxmlformats.org/officeDocument/2006/relationships/hyperlink" Target="https://community.secop.gov.co/Public/Tendering/OpportunityDetail/Index?noticeUID=CO1.NTC.1993656&amp;isFromPublicArea=True&amp;isModal=False" TargetMode="External"/><Relationship Id="rId259" Type="http://schemas.openxmlformats.org/officeDocument/2006/relationships/hyperlink" Target="https://community.secop.gov.co/Public/Tendering/OpportunityDetail/Index?noticeUID=CO1.NTC.1790657&amp;isFromPublicArea=True&amp;isModal=False" TargetMode="External"/><Relationship Id="rId466" Type="http://schemas.openxmlformats.org/officeDocument/2006/relationships/hyperlink" Target="https://www.secop.gov.co/CO1BusinessLine/Tendering/BuyerWorkArea/Index?docUniqueIdentifier=CO1.BDOS.2311198" TargetMode="External"/><Relationship Id="rId23" Type="http://schemas.openxmlformats.org/officeDocument/2006/relationships/hyperlink" Target="https://www.secop.gov.co/CO1BusinessLine/Tendering/BuyerWorkArea/Index?docUniqueIdentifier=CO1.BDOS.1705506" TargetMode="External"/><Relationship Id="rId119" Type="http://schemas.openxmlformats.org/officeDocument/2006/relationships/hyperlink" Target="https://www.secop.gov.co/CO1BusinessLine/Tendering/BuyerWorkArea/Index?docUniqueIdentifier=CO1.BDOS.1738023" TargetMode="External"/><Relationship Id="rId326" Type="http://schemas.openxmlformats.org/officeDocument/2006/relationships/hyperlink" Target="https://www.secop.gov.co/CO1BusinessLine/Tendering/BuyerWorkArea/Index?docUniqueIdentifier=CO1.BDOS.1818072" TargetMode="External"/><Relationship Id="rId533" Type="http://schemas.openxmlformats.org/officeDocument/2006/relationships/hyperlink" Target="https://www.secop.gov.co/CO1BusinessLine/Tendering/BuyerWorkArea/Index?docUniqueIdentifier=CO1.BDOS.2391323" TargetMode="External"/><Relationship Id="rId172" Type="http://schemas.openxmlformats.org/officeDocument/2006/relationships/hyperlink" Target="https://www.secop.gov.co/CO1BusinessLine/Tendering/BuyerWorkArea/Index?docUniqueIdentifier=CO1.BDOS.1765271" TargetMode="External"/><Relationship Id="rId477" Type="http://schemas.openxmlformats.org/officeDocument/2006/relationships/hyperlink" Target="https://community.secop.gov.co/Public/Tendering/OpportunityDetail/Index?noticeUID=CO1.NTC.2344220&amp;isFromPublicArea=True&amp;isModal=False" TargetMode="External"/><Relationship Id="rId337" Type="http://schemas.openxmlformats.org/officeDocument/2006/relationships/hyperlink" Target="https://community.secop.gov.co/Public/Tendering/OpportunityDetail/Index?noticeUID=CO1.NTC.1829127&amp;isFromPublicArea=True&amp;isModal=False" TargetMode="External"/><Relationship Id="rId34" Type="http://schemas.openxmlformats.org/officeDocument/2006/relationships/hyperlink" Target="https://community.secop.gov.co/Public/Tendering/OpportunityDetail/Index?noticeUID=CO1.NTC.1706911&amp;isFromPublicArea=True&amp;isModal=False" TargetMode="External"/><Relationship Id="rId544" Type="http://schemas.openxmlformats.org/officeDocument/2006/relationships/hyperlink" Target="https://community.secop.gov.co/Public/Tendering/OpportunityDetail/Index?noticeUID=CO1.NTC.1885433&amp;isFromPublicArea=True&amp;isModal=False" TargetMode="External"/><Relationship Id="rId183" Type="http://schemas.openxmlformats.org/officeDocument/2006/relationships/hyperlink" Target="https://community.secop.gov.co/Public/Tendering/OpportunityDetail/Index?noticeUID=CO1.NTC.1760924&amp;isFromPublicArea=True&amp;isModal=False" TargetMode="External"/><Relationship Id="rId390" Type="http://schemas.openxmlformats.org/officeDocument/2006/relationships/hyperlink" Target="https://www.secop.gov.co/CO1BusinessLine/Tendering/BuyerWorkArea/Index?docUniqueIdentifier=CO1.BDOS.1962158" TargetMode="External"/><Relationship Id="rId404" Type="http://schemas.openxmlformats.org/officeDocument/2006/relationships/hyperlink" Target="https://www.secop.gov.co/CO1BusinessLine/Tendering/BuyerWorkArea/Index?docUniqueIdentifier=CO1.BDOS.199409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B2FFA-01E8-4B6A-B1FB-184CFEA3554D}">
  <sheetPr>
    <outlinePr summaryBelow="0" summaryRight="0"/>
  </sheetPr>
  <dimension ref="A1:BT304"/>
  <sheetViews>
    <sheetView tabSelected="1" workbookViewId="0">
      <pane xSplit="5" ySplit="1" topLeftCell="F95" activePane="bottomRight" state="frozen"/>
      <selection pane="topRight" activeCell="F1" sqref="F1"/>
      <selection pane="bottomLeft" activeCell="A2" sqref="A2"/>
      <selection pane="bottomRight" activeCell="E9" sqref="E9"/>
    </sheetView>
  </sheetViews>
  <sheetFormatPr baseColWidth="10" defaultColWidth="17.28515625" defaultRowHeight="15" customHeight="1"/>
  <cols>
    <col min="1" max="1" width="17.5703125" customWidth="1"/>
    <col min="2" max="2" width="16.140625" customWidth="1"/>
    <col min="3" max="3" width="18.7109375" customWidth="1"/>
    <col min="4" max="4" width="16.85546875" customWidth="1"/>
    <col min="5" max="5" width="54.140625" customWidth="1"/>
    <col min="6" max="6" width="17.5703125" customWidth="1"/>
    <col min="7" max="7" width="68.140625" customWidth="1"/>
    <col min="8" max="8" width="30.28515625" customWidth="1"/>
    <col min="9" max="9" width="14.28515625" customWidth="1"/>
    <col min="10" max="10" width="19.28515625" customWidth="1"/>
    <col min="11" max="11" width="14.5703125" customWidth="1"/>
    <col min="12" max="12" width="13.7109375" customWidth="1"/>
    <col min="13" max="13" width="17.28515625" hidden="1" customWidth="1"/>
    <col min="14" max="14" width="17.28515625" customWidth="1"/>
    <col min="15" max="15" width="19.140625" hidden="1" customWidth="1"/>
    <col min="16" max="16" width="18" customWidth="1"/>
    <col min="17" max="17" width="14.85546875" customWidth="1"/>
    <col min="18" max="18" width="17.7109375" customWidth="1"/>
    <col min="19" max="19" width="17.28515625" customWidth="1"/>
    <col min="20" max="20" width="14.42578125" customWidth="1"/>
    <col min="21" max="21" width="18.5703125" customWidth="1"/>
    <col min="22" max="22" width="13.5703125" customWidth="1"/>
    <col min="23" max="24" width="18.140625" customWidth="1"/>
    <col min="25" max="25" width="18.140625" hidden="1" customWidth="1"/>
    <col min="26" max="26" width="13.5703125" customWidth="1"/>
    <col min="27" max="27" width="20.85546875" customWidth="1"/>
    <col min="28" max="28" width="19.42578125" customWidth="1"/>
    <col min="29" max="29" width="17.140625" customWidth="1"/>
    <col min="30" max="30" width="20" customWidth="1"/>
    <col min="31" max="31" width="37.7109375" customWidth="1"/>
    <col min="32" max="32" width="19.140625" customWidth="1"/>
    <col min="33" max="33" width="16.140625" customWidth="1"/>
    <col min="34" max="34" width="21.42578125" customWidth="1"/>
    <col min="35" max="35" width="48.42578125" customWidth="1"/>
    <col min="36" max="36" width="14.140625" customWidth="1"/>
    <col min="37" max="37" width="15.85546875" customWidth="1"/>
    <col min="38" max="38" width="18.5703125" customWidth="1"/>
    <col min="39" max="39" width="16.140625" customWidth="1"/>
    <col min="40" max="40" width="15" customWidth="1"/>
    <col min="41" max="41" width="15.85546875" customWidth="1"/>
    <col min="42" max="42" width="16.28515625" customWidth="1"/>
    <col min="43" max="43" width="13.28515625" customWidth="1"/>
    <col min="44" max="44" width="11.140625" customWidth="1"/>
    <col min="45" max="45" width="17" customWidth="1"/>
    <col min="46" max="46" width="16.5703125" customWidth="1"/>
    <col min="47" max="47" width="18.28515625" customWidth="1"/>
    <col min="48" max="48" width="16.5703125" customWidth="1"/>
    <col min="49" max="50" width="21" customWidth="1"/>
    <col min="51" max="51" width="17.85546875" customWidth="1"/>
    <col min="52" max="52" width="19" customWidth="1"/>
    <col min="53" max="54" width="15.140625" customWidth="1"/>
    <col min="55" max="55" width="20.42578125" customWidth="1"/>
    <col min="56" max="56" width="25.42578125" customWidth="1"/>
    <col min="57" max="57" width="18.85546875" customWidth="1"/>
    <col min="58" max="58" width="18" customWidth="1"/>
    <col min="59" max="59" width="15.42578125" customWidth="1"/>
    <col min="60" max="60" width="62.42578125" customWidth="1"/>
    <col min="61" max="61" width="17.28515625" customWidth="1"/>
    <col min="62" max="62" width="22.85546875" customWidth="1"/>
    <col min="63" max="63" width="80.7109375" customWidth="1"/>
    <col min="64" max="64" width="34.85546875" customWidth="1"/>
    <col min="65" max="68" width="17.28515625" customWidth="1"/>
    <col min="69" max="69" width="14.28515625" customWidth="1"/>
    <col min="70" max="72" width="15" customWidth="1"/>
  </cols>
  <sheetData>
    <row r="1" spans="1:72" ht="51" customHeight="1">
      <c r="A1" s="1" t="s">
        <v>0</v>
      </c>
      <c r="B1" s="1" t="s">
        <v>1</v>
      </c>
      <c r="C1" s="2" t="s">
        <v>2</v>
      </c>
      <c r="D1" s="3" t="s">
        <v>3</v>
      </c>
      <c r="E1" s="1" t="s">
        <v>4</v>
      </c>
      <c r="F1" s="1" t="s">
        <v>5</v>
      </c>
      <c r="G1" s="1" t="s">
        <v>6</v>
      </c>
      <c r="H1" s="1" t="s">
        <v>7</v>
      </c>
      <c r="I1" s="1" t="s">
        <v>8</v>
      </c>
      <c r="J1" s="1" t="s">
        <v>9</v>
      </c>
      <c r="K1" s="4" t="s">
        <v>10</v>
      </c>
      <c r="L1" s="4" t="s">
        <v>11</v>
      </c>
      <c r="M1" s="2" t="s">
        <v>12</v>
      </c>
      <c r="N1" s="2" t="s">
        <v>13</v>
      </c>
      <c r="O1" s="1" t="s">
        <v>14</v>
      </c>
      <c r="P1" s="5" t="s">
        <v>15</v>
      </c>
      <c r="Q1" s="6" t="s">
        <v>16</v>
      </c>
      <c r="R1" s="7" t="s">
        <v>17</v>
      </c>
      <c r="S1" s="1" t="s">
        <v>18</v>
      </c>
      <c r="T1" s="1" t="s">
        <v>19</v>
      </c>
      <c r="U1" s="5" t="s">
        <v>20</v>
      </c>
      <c r="V1" s="1" t="s">
        <v>21</v>
      </c>
      <c r="W1" s="1" t="s">
        <v>22</v>
      </c>
      <c r="X1" s="1" t="s">
        <v>23</v>
      </c>
      <c r="Y1" s="1" t="s">
        <v>24</v>
      </c>
      <c r="Z1" s="1" t="s">
        <v>25</v>
      </c>
      <c r="AA1" s="1" t="s">
        <v>26</v>
      </c>
      <c r="AB1" s="1" t="s">
        <v>27</v>
      </c>
      <c r="AC1" s="1" t="s">
        <v>28</v>
      </c>
      <c r="AD1" s="1" t="s">
        <v>29</v>
      </c>
      <c r="AE1" s="1" t="s">
        <v>30</v>
      </c>
      <c r="AF1" s="1" t="s">
        <v>31</v>
      </c>
      <c r="AG1" s="1" t="s">
        <v>32</v>
      </c>
      <c r="AH1" s="8" t="s">
        <v>33</v>
      </c>
      <c r="AI1" s="1" t="s">
        <v>34</v>
      </c>
      <c r="AJ1" s="4" t="s">
        <v>35</v>
      </c>
      <c r="AK1" s="9" t="s">
        <v>36</v>
      </c>
      <c r="AL1" s="10" t="s">
        <v>37</v>
      </c>
      <c r="AM1" s="10" t="s">
        <v>38</v>
      </c>
      <c r="AN1" s="1" t="s">
        <v>39</v>
      </c>
      <c r="AO1" s="1" t="s">
        <v>40</v>
      </c>
      <c r="AP1" s="11" t="s">
        <v>41</v>
      </c>
      <c r="AQ1" s="1" t="s">
        <v>42</v>
      </c>
      <c r="AR1" s="1" t="s">
        <v>43</v>
      </c>
      <c r="AS1" s="1" t="s">
        <v>44</v>
      </c>
      <c r="AT1" s="1" t="s">
        <v>45</v>
      </c>
      <c r="AU1" s="1" t="s">
        <v>46</v>
      </c>
      <c r="AV1" s="1" t="s">
        <v>47</v>
      </c>
      <c r="AW1" s="1" t="s">
        <v>48</v>
      </c>
      <c r="AX1" s="1" t="s">
        <v>49</v>
      </c>
      <c r="AY1" s="1" t="s">
        <v>50</v>
      </c>
      <c r="AZ1" s="1" t="s">
        <v>51</v>
      </c>
      <c r="BA1" s="12" t="s">
        <v>52</v>
      </c>
      <c r="BB1" s="1" t="s">
        <v>53</v>
      </c>
      <c r="BC1" s="1" t="s">
        <v>54</v>
      </c>
      <c r="BD1" s="1" t="s">
        <v>55</v>
      </c>
      <c r="BE1" s="1" t="s">
        <v>56</v>
      </c>
      <c r="BF1" s="13" t="s">
        <v>57</v>
      </c>
      <c r="BG1" s="14" t="s">
        <v>58</v>
      </c>
      <c r="BH1" s="14" t="s">
        <v>59</v>
      </c>
      <c r="BI1" s="14" t="s">
        <v>60</v>
      </c>
      <c r="BJ1" s="14" t="s">
        <v>61</v>
      </c>
      <c r="BK1" s="14" t="s">
        <v>62</v>
      </c>
      <c r="BL1" s="15" t="s">
        <v>63</v>
      </c>
      <c r="BM1" s="1" t="s">
        <v>64</v>
      </c>
      <c r="BN1" s="1" t="s">
        <v>65</v>
      </c>
      <c r="BO1" s="16" t="s">
        <v>66</v>
      </c>
      <c r="BP1" s="16" t="s">
        <v>67</v>
      </c>
      <c r="BQ1" s="17"/>
      <c r="BR1" s="18" t="s">
        <v>68</v>
      </c>
      <c r="BS1" s="18"/>
      <c r="BT1" s="18"/>
    </row>
    <row r="2" spans="1:72" ht="12.75" customHeight="1">
      <c r="A2" s="19" t="s">
        <v>69</v>
      </c>
      <c r="B2" s="20" t="s">
        <v>70</v>
      </c>
      <c r="C2" s="21" t="s">
        <v>71</v>
      </c>
      <c r="D2" s="22">
        <v>1</v>
      </c>
      <c r="E2" s="22" t="s">
        <v>72</v>
      </c>
      <c r="F2" s="23">
        <v>44218</v>
      </c>
      <c r="G2" s="22" t="s">
        <v>73</v>
      </c>
      <c r="H2" s="22" t="s">
        <v>74</v>
      </c>
      <c r="I2" s="22" t="s">
        <v>75</v>
      </c>
      <c r="J2" s="24" t="s">
        <v>76</v>
      </c>
      <c r="K2" s="24">
        <v>3421</v>
      </c>
      <c r="L2" s="24">
        <v>3721</v>
      </c>
      <c r="M2" s="23"/>
      <c r="N2" s="23">
        <v>44218</v>
      </c>
      <c r="O2" s="17"/>
      <c r="P2" s="25">
        <v>2730447</v>
      </c>
      <c r="Q2" s="25">
        <v>30854051</v>
      </c>
      <c r="R2" s="26">
        <f t="shared" ref="R2:R3" si="0">P2*0.4</f>
        <v>1092178.8</v>
      </c>
      <c r="S2" s="22" t="s">
        <v>77</v>
      </c>
      <c r="T2" s="22" t="s">
        <v>78</v>
      </c>
      <c r="U2" s="27">
        <v>53029037</v>
      </c>
      <c r="V2" s="27" t="s">
        <v>79</v>
      </c>
      <c r="W2" s="28" t="s">
        <v>80</v>
      </c>
      <c r="X2" s="28"/>
      <c r="Y2" s="22" t="s">
        <v>72</v>
      </c>
      <c r="Z2" s="22" t="s">
        <v>81</v>
      </c>
      <c r="AA2" s="29"/>
      <c r="AB2" s="30" t="s">
        <v>79</v>
      </c>
      <c r="AC2" s="30" t="s">
        <v>79</v>
      </c>
      <c r="AD2" s="30" t="s">
        <v>79</v>
      </c>
      <c r="AE2" s="17" t="s">
        <v>82</v>
      </c>
      <c r="AF2" s="22" t="s">
        <v>83</v>
      </c>
      <c r="AG2" s="22" t="s">
        <v>78</v>
      </c>
      <c r="AH2" s="31">
        <v>51717059</v>
      </c>
      <c r="AI2" s="17" t="s">
        <v>84</v>
      </c>
      <c r="AJ2" s="24">
        <v>339</v>
      </c>
      <c r="AK2" s="22" t="s">
        <v>85</v>
      </c>
      <c r="AL2" s="32" t="s">
        <v>79</v>
      </c>
      <c r="AM2" s="33">
        <v>44218</v>
      </c>
      <c r="AN2" s="22" t="s">
        <v>86</v>
      </c>
      <c r="AO2" s="22">
        <v>0</v>
      </c>
      <c r="AP2" s="34">
        <v>0</v>
      </c>
      <c r="AQ2" s="35"/>
      <c r="AR2" s="29">
        <v>0</v>
      </c>
      <c r="AS2" s="35"/>
      <c r="AT2" s="36">
        <f t="shared" ref="AT2:AT32" si="1">MAX(N2,AL2,AM2)</f>
        <v>44218</v>
      </c>
      <c r="AU2" s="36">
        <v>44560</v>
      </c>
      <c r="AV2" s="20"/>
      <c r="AW2" s="22" t="s">
        <v>87</v>
      </c>
      <c r="AX2" s="22"/>
      <c r="AY2" s="22"/>
      <c r="AZ2" s="22" t="s">
        <v>87</v>
      </c>
      <c r="BA2" s="22">
        <v>0</v>
      </c>
      <c r="BB2" s="22"/>
      <c r="BC2" s="22"/>
      <c r="BD2" s="22"/>
      <c r="BE2" s="37" t="s">
        <v>88</v>
      </c>
      <c r="BF2" s="38">
        <f t="shared" ref="BF2:BF302" si="2">Q2+AP2</f>
        <v>30854051</v>
      </c>
      <c r="BG2" s="39" t="s">
        <v>89</v>
      </c>
      <c r="BH2" s="40" t="s">
        <v>90</v>
      </c>
      <c r="BI2" s="17" t="s">
        <v>91</v>
      </c>
      <c r="BJ2" s="17"/>
      <c r="BK2" s="41" t="s">
        <v>92</v>
      </c>
      <c r="BL2" s="17" t="s">
        <v>93</v>
      </c>
      <c r="BM2" s="42"/>
      <c r="BN2" s="17"/>
      <c r="BO2" s="43"/>
      <c r="BP2" s="43">
        <f t="shared" ref="BP2:BP71" si="3">Q2*0.1</f>
        <v>3085405.1</v>
      </c>
      <c r="BQ2" s="44">
        <f t="shared" ref="BQ2:BQ27" si="4">AT2</f>
        <v>44218</v>
      </c>
      <c r="BR2" s="44">
        <f t="shared" ref="BR2:BR11" si="5">AU2+180</f>
        <v>44740</v>
      </c>
      <c r="BS2" s="17"/>
      <c r="BT2" s="17"/>
    </row>
    <row r="3" spans="1:72" ht="12.75" customHeight="1">
      <c r="A3" s="19" t="s">
        <v>94</v>
      </c>
      <c r="B3" s="20" t="s">
        <v>70</v>
      </c>
      <c r="C3" s="21" t="s">
        <v>95</v>
      </c>
      <c r="D3" s="22">
        <v>2</v>
      </c>
      <c r="E3" s="22" t="s">
        <v>96</v>
      </c>
      <c r="F3" s="23">
        <v>44218</v>
      </c>
      <c r="G3" s="22" t="s">
        <v>97</v>
      </c>
      <c r="H3" s="22" t="s">
        <v>74</v>
      </c>
      <c r="I3" s="22" t="s">
        <v>75</v>
      </c>
      <c r="J3" s="24" t="s">
        <v>76</v>
      </c>
      <c r="K3" s="24">
        <v>3321</v>
      </c>
      <c r="L3" s="24">
        <v>3621</v>
      </c>
      <c r="M3" s="23"/>
      <c r="N3" s="23">
        <v>44218</v>
      </c>
      <c r="O3" s="17"/>
      <c r="P3" s="25">
        <v>5532323</v>
      </c>
      <c r="Q3" s="25">
        <v>62515250</v>
      </c>
      <c r="R3" s="26">
        <f t="shared" si="0"/>
        <v>2212929.2000000002</v>
      </c>
      <c r="S3" s="22" t="s">
        <v>77</v>
      </c>
      <c r="T3" s="22" t="s">
        <v>78</v>
      </c>
      <c r="U3" s="27">
        <v>51889049</v>
      </c>
      <c r="V3" s="27" t="s">
        <v>79</v>
      </c>
      <c r="W3" s="28" t="s">
        <v>80</v>
      </c>
      <c r="X3" s="28"/>
      <c r="Y3" s="22" t="s">
        <v>96</v>
      </c>
      <c r="Z3" s="22" t="s">
        <v>98</v>
      </c>
      <c r="AA3" s="22" t="s">
        <v>99</v>
      </c>
      <c r="AB3" s="22" t="s">
        <v>100</v>
      </c>
      <c r="AC3" s="45">
        <v>44218</v>
      </c>
      <c r="AD3" s="22" t="s">
        <v>101</v>
      </c>
      <c r="AE3" s="17" t="s">
        <v>82</v>
      </c>
      <c r="AF3" s="22" t="s">
        <v>83</v>
      </c>
      <c r="AG3" s="22" t="s">
        <v>78</v>
      </c>
      <c r="AH3" s="31">
        <v>51717059</v>
      </c>
      <c r="AI3" s="17" t="s">
        <v>84</v>
      </c>
      <c r="AJ3" s="24">
        <v>339</v>
      </c>
      <c r="AK3" s="22" t="s">
        <v>85</v>
      </c>
      <c r="AL3" s="46">
        <v>44218</v>
      </c>
      <c r="AM3" s="33">
        <v>44218</v>
      </c>
      <c r="AN3" s="22" t="s">
        <v>86</v>
      </c>
      <c r="AO3" s="22">
        <v>0</v>
      </c>
      <c r="AP3" s="34">
        <v>0</v>
      </c>
      <c r="AQ3" s="35"/>
      <c r="AR3" s="29">
        <v>0</v>
      </c>
      <c r="AS3" s="35"/>
      <c r="AT3" s="36">
        <f t="shared" si="1"/>
        <v>44218</v>
      </c>
      <c r="AU3" s="36">
        <v>44560</v>
      </c>
      <c r="AV3" s="20"/>
      <c r="AW3" s="22" t="s">
        <v>87</v>
      </c>
      <c r="AX3" s="22"/>
      <c r="AY3" s="22"/>
      <c r="AZ3" s="22" t="s">
        <v>87</v>
      </c>
      <c r="BA3" s="22">
        <v>0</v>
      </c>
      <c r="BB3" s="22"/>
      <c r="BC3" s="22"/>
      <c r="BD3" s="22"/>
      <c r="BE3" s="37" t="s">
        <v>102</v>
      </c>
      <c r="BF3" s="38">
        <f t="shared" si="2"/>
        <v>62515250</v>
      </c>
      <c r="BG3" s="39" t="s">
        <v>89</v>
      </c>
      <c r="BH3" s="47" t="s">
        <v>103</v>
      </c>
      <c r="BI3" s="17" t="s">
        <v>91</v>
      </c>
      <c r="BJ3" s="17"/>
      <c r="BK3" s="41" t="s">
        <v>104</v>
      </c>
      <c r="BL3" s="48" t="s">
        <v>93</v>
      </c>
      <c r="BM3" s="42"/>
      <c r="BN3" s="17"/>
      <c r="BO3" s="43"/>
      <c r="BP3" s="43">
        <f t="shared" si="3"/>
        <v>6251525</v>
      </c>
      <c r="BQ3" s="44">
        <f t="shared" si="4"/>
        <v>44218</v>
      </c>
      <c r="BR3" s="44">
        <f t="shared" si="5"/>
        <v>44740</v>
      </c>
      <c r="BS3" s="17"/>
      <c r="BT3" s="17"/>
    </row>
    <row r="4" spans="1:72" ht="12.75" customHeight="1">
      <c r="A4" s="19" t="s">
        <v>105</v>
      </c>
      <c r="B4" s="20" t="s">
        <v>70</v>
      </c>
      <c r="C4" s="21" t="s">
        <v>106</v>
      </c>
      <c r="D4" s="22">
        <v>3</v>
      </c>
      <c r="E4" s="22" t="s">
        <v>107</v>
      </c>
      <c r="F4" s="23">
        <v>44218</v>
      </c>
      <c r="G4" s="22" t="s">
        <v>97</v>
      </c>
      <c r="H4" s="22" t="s">
        <v>74</v>
      </c>
      <c r="I4" s="22" t="s">
        <v>75</v>
      </c>
      <c r="J4" s="24" t="s">
        <v>76</v>
      </c>
      <c r="K4" s="24">
        <v>3121</v>
      </c>
      <c r="L4" s="24">
        <v>3921</v>
      </c>
      <c r="M4" s="23"/>
      <c r="N4" s="23">
        <v>44218</v>
      </c>
      <c r="O4" s="17"/>
      <c r="P4" s="25">
        <v>5532323</v>
      </c>
      <c r="Q4" s="25">
        <v>62515250</v>
      </c>
      <c r="R4" s="26">
        <f t="shared" ref="R4:R5" si="6">Q4-(P4/30*AJ4)</f>
        <v>0.10000000149011612</v>
      </c>
      <c r="S4" s="22" t="s">
        <v>77</v>
      </c>
      <c r="T4" s="22" t="s">
        <v>78</v>
      </c>
      <c r="U4" s="27">
        <v>80073591</v>
      </c>
      <c r="V4" s="27" t="s">
        <v>79</v>
      </c>
      <c r="W4" s="28" t="s">
        <v>80</v>
      </c>
      <c r="X4" s="28"/>
      <c r="Y4" s="22" t="s">
        <v>107</v>
      </c>
      <c r="Z4" s="22" t="s">
        <v>98</v>
      </c>
      <c r="AA4" s="22" t="s">
        <v>99</v>
      </c>
      <c r="AB4" s="22" t="s">
        <v>100</v>
      </c>
      <c r="AC4" s="45">
        <v>44218</v>
      </c>
      <c r="AD4" s="22" t="s">
        <v>108</v>
      </c>
      <c r="AE4" s="17" t="s">
        <v>82</v>
      </c>
      <c r="AF4" s="22" t="s">
        <v>83</v>
      </c>
      <c r="AG4" s="22" t="s">
        <v>78</v>
      </c>
      <c r="AH4" s="31">
        <v>51717059</v>
      </c>
      <c r="AI4" s="17" t="s">
        <v>84</v>
      </c>
      <c r="AJ4" s="24">
        <v>339</v>
      </c>
      <c r="AK4" s="22" t="s">
        <v>85</v>
      </c>
      <c r="AL4" s="46">
        <v>44218</v>
      </c>
      <c r="AM4" s="33">
        <v>44218</v>
      </c>
      <c r="AN4" s="22" t="s">
        <v>86</v>
      </c>
      <c r="AO4" s="22">
        <v>0</v>
      </c>
      <c r="AP4" s="34">
        <v>0</v>
      </c>
      <c r="AQ4" s="35"/>
      <c r="AR4" s="29">
        <v>0</v>
      </c>
      <c r="AS4" s="35"/>
      <c r="AT4" s="36">
        <f t="shared" si="1"/>
        <v>44218</v>
      </c>
      <c r="AU4" s="36">
        <v>44560</v>
      </c>
      <c r="AV4" s="20"/>
      <c r="AW4" s="22" t="s">
        <v>87</v>
      </c>
      <c r="AX4" s="22"/>
      <c r="AY4" s="22"/>
      <c r="AZ4" s="22" t="s">
        <v>87</v>
      </c>
      <c r="BA4" s="22">
        <v>0</v>
      </c>
      <c r="BB4" s="22"/>
      <c r="BC4" s="22"/>
      <c r="BD4" s="22"/>
      <c r="BE4" s="37" t="s">
        <v>109</v>
      </c>
      <c r="BF4" s="38">
        <f t="shared" si="2"/>
        <v>62515250</v>
      </c>
      <c r="BG4" s="39" t="s">
        <v>89</v>
      </c>
      <c r="BH4" s="40" t="s">
        <v>110</v>
      </c>
      <c r="BI4" s="17" t="s">
        <v>91</v>
      </c>
      <c r="BJ4" s="17"/>
      <c r="BK4" s="41" t="s">
        <v>111</v>
      </c>
      <c r="BL4" s="48" t="s">
        <v>93</v>
      </c>
      <c r="BM4" s="42"/>
      <c r="BN4" s="17"/>
      <c r="BO4" s="43"/>
      <c r="BP4" s="43">
        <f t="shared" si="3"/>
        <v>6251525</v>
      </c>
      <c r="BQ4" s="44">
        <f t="shared" si="4"/>
        <v>44218</v>
      </c>
      <c r="BR4" s="44">
        <f t="shared" si="5"/>
        <v>44740</v>
      </c>
      <c r="BS4" s="17"/>
      <c r="BT4" s="17"/>
    </row>
    <row r="5" spans="1:72" ht="12.75" customHeight="1">
      <c r="A5" s="19" t="s">
        <v>112</v>
      </c>
      <c r="B5" s="20" t="s">
        <v>70</v>
      </c>
      <c r="C5" s="21" t="s">
        <v>113</v>
      </c>
      <c r="D5" s="22">
        <v>4</v>
      </c>
      <c r="E5" s="49" t="s">
        <v>114</v>
      </c>
      <c r="F5" s="23">
        <v>44218</v>
      </c>
      <c r="G5" s="22" t="s">
        <v>97</v>
      </c>
      <c r="H5" s="22" t="s">
        <v>74</v>
      </c>
      <c r="I5" s="22" t="s">
        <v>75</v>
      </c>
      <c r="J5" s="24" t="s">
        <v>76</v>
      </c>
      <c r="K5" s="24">
        <v>3221</v>
      </c>
      <c r="L5" s="24">
        <v>3821</v>
      </c>
      <c r="M5" s="23"/>
      <c r="N5" s="23">
        <v>44218</v>
      </c>
      <c r="O5" s="17"/>
      <c r="P5" s="25">
        <v>5532323</v>
      </c>
      <c r="Q5" s="25">
        <v>62515250</v>
      </c>
      <c r="R5" s="26">
        <f t="shared" si="6"/>
        <v>0.10000000149011612</v>
      </c>
      <c r="S5" s="22" t="s">
        <v>77</v>
      </c>
      <c r="T5" s="22" t="s">
        <v>78</v>
      </c>
      <c r="U5" s="27">
        <v>93414563</v>
      </c>
      <c r="V5" s="27" t="s">
        <v>79</v>
      </c>
      <c r="W5" s="28" t="s">
        <v>80</v>
      </c>
      <c r="X5" s="28"/>
      <c r="Y5" s="49" t="s">
        <v>114</v>
      </c>
      <c r="Z5" s="22" t="s">
        <v>98</v>
      </c>
      <c r="AA5" s="22" t="s">
        <v>99</v>
      </c>
      <c r="AB5" s="22" t="s">
        <v>100</v>
      </c>
      <c r="AC5" s="45">
        <v>44218</v>
      </c>
      <c r="AD5" s="22" t="s">
        <v>115</v>
      </c>
      <c r="AE5" s="17" t="s">
        <v>82</v>
      </c>
      <c r="AF5" s="22" t="s">
        <v>83</v>
      </c>
      <c r="AG5" s="22" t="s">
        <v>78</v>
      </c>
      <c r="AH5" s="31">
        <v>51717059</v>
      </c>
      <c r="AI5" s="17" t="s">
        <v>84</v>
      </c>
      <c r="AJ5" s="24">
        <v>339</v>
      </c>
      <c r="AK5" s="22" t="s">
        <v>85</v>
      </c>
      <c r="AL5" s="46">
        <v>44218</v>
      </c>
      <c r="AM5" s="33">
        <v>44218</v>
      </c>
      <c r="AN5" s="22" t="s">
        <v>86</v>
      </c>
      <c r="AO5" s="22">
        <v>0</v>
      </c>
      <c r="AP5" s="34">
        <v>0</v>
      </c>
      <c r="AQ5" s="35"/>
      <c r="AR5" s="29">
        <v>0</v>
      </c>
      <c r="AS5" s="35"/>
      <c r="AT5" s="36">
        <f t="shared" si="1"/>
        <v>44218</v>
      </c>
      <c r="AU5" s="36">
        <v>44560</v>
      </c>
      <c r="AV5" s="20"/>
      <c r="AW5" s="22" t="s">
        <v>87</v>
      </c>
      <c r="AX5" s="22"/>
      <c r="AY5" s="22"/>
      <c r="AZ5" s="22" t="s">
        <v>87</v>
      </c>
      <c r="BA5" s="22">
        <v>0</v>
      </c>
      <c r="BB5" s="22"/>
      <c r="BC5" s="22"/>
      <c r="BD5" s="22"/>
      <c r="BE5" s="37" t="s">
        <v>116</v>
      </c>
      <c r="BF5" s="38">
        <f t="shared" si="2"/>
        <v>62515250</v>
      </c>
      <c r="BG5" s="39" t="s">
        <v>89</v>
      </c>
      <c r="BH5" s="40" t="s">
        <v>117</v>
      </c>
      <c r="BI5" s="17" t="s">
        <v>91</v>
      </c>
      <c r="BJ5" s="17"/>
      <c r="BK5" s="41" t="s">
        <v>118</v>
      </c>
      <c r="BL5" s="48" t="s">
        <v>93</v>
      </c>
      <c r="BM5" s="42"/>
      <c r="BN5" s="17"/>
      <c r="BO5" s="43"/>
      <c r="BP5" s="43">
        <f t="shared" si="3"/>
        <v>6251525</v>
      </c>
      <c r="BQ5" s="44">
        <f t="shared" si="4"/>
        <v>44218</v>
      </c>
      <c r="BR5" s="44">
        <f t="shared" si="5"/>
        <v>44740</v>
      </c>
      <c r="BS5" s="17"/>
      <c r="BT5" s="17"/>
    </row>
    <row r="6" spans="1:72" ht="12.75" customHeight="1">
      <c r="A6" s="19" t="s">
        <v>119</v>
      </c>
      <c r="B6" s="20" t="s">
        <v>70</v>
      </c>
      <c r="C6" s="21" t="s">
        <v>120</v>
      </c>
      <c r="D6" s="22">
        <v>5</v>
      </c>
      <c r="E6" s="22" t="s">
        <v>121</v>
      </c>
      <c r="F6" s="23">
        <v>44221</v>
      </c>
      <c r="G6" s="22" t="s">
        <v>122</v>
      </c>
      <c r="H6" s="22" t="s">
        <v>74</v>
      </c>
      <c r="I6" s="22" t="s">
        <v>75</v>
      </c>
      <c r="J6" s="24" t="s">
        <v>76</v>
      </c>
      <c r="K6" s="24">
        <v>3521</v>
      </c>
      <c r="L6" s="24">
        <v>4021</v>
      </c>
      <c r="M6" s="23"/>
      <c r="N6" s="23">
        <v>44221</v>
      </c>
      <c r="O6" s="17"/>
      <c r="P6" s="25">
        <v>3948428</v>
      </c>
      <c r="Q6" s="25">
        <v>44222394</v>
      </c>
      <c r="R6" s="26">
        <f>P6*0.4</f>
        <v>1579371.2000000002</v>
      </c>
      <c r="S6" s="22" t="s">
        <v>77</v>
      </c>
      <c r="T6" s="22" t="s">
        <v>78</v>
      </c>
      <c r="U6" s="27">
        <v>51760900</v>
      </c>
      <c r="V6" s="27" t="s">
        <v>79</v>
      </c>
      <c r="W6" s="28" t="s">
        <v>80</v>
      </c>
      <c r="X6" s="28"/>
      <c r="Y6" s="22" t="s">
        <v>121</v>
      </c>
      <c r="Z6" s="22" t="s">
        <v>98</v>
      </c>
      <c r="AA6" s="22" t="s">
        <v>99</v>
      </c>
      <c r="AB6" s="22" t="s">
        <v>100</v>
      </c>
      <c r="AC6" s="45">
        <v>44221</v>
      </c>
      <c r="AD6" s="22" t="s">
        <v>123</v>
      </c>
      <c r="AE6" s="17" t="s">
        <v>82</v>
      </c>
      <c r="AF6" s="22" t="s">
        <v>83</v>
      </c>
      <c r="AG6" s="22" t="s">
        <v>78</v>
      </c>
      <c r="AH6" s="31">
        <v>51717059</v>
      </c>
      <c r="AI6" s="17" t="s">
        <v>84</v>
      </c>
      <c r="AJ6" s="24">
        <v>336</v>
      </c>
      <c r="AK6" s="22" t="s">
        <v>85</v>
      </c>
      <c r="AL6" s="46">
        <v>44221</v>
      </c>
      <c r="AM6" s="50">
        <v>44221</v>
      </c>
      <c r="AN6" s="22" t="s">
        <v>86</v>
      </c>
      <c r="AO6" s="22">
        <v>0</v>
      </c>
      <c r="AP6" s="34">
        <v>0</v>
      </c>
      <c r="AQ6" s="35"/>
      <c r="AR6" s="29">
        <v>0</v>
      </c>
      <c r="AS6" s="35"/>
      <c r="AT6" s="36">
        <f t="shared" si="1"/>
        <v>44221</v>
      </c>
      <c r="AU6" s="36">
        <v>44560</v>
      </c>
      <c r="AV6" s="20"/>
      <c r="AW6" s="22" t="s">
        <v>87</v>
      </c>
      <c r="AX6" s="22"/>
      <c r="AY6" s="22"/>
      <c r="AZ6" s="22" t="s">
        <v>87</v>
      </c>
      <c r="BA6" s="22">
        <v>0</v>
      </c>
      <c r="BB6" s="22"/>
      <c r="BC6" s="22"/>
      <c r="BD6" s="22"/>
      <c r="BE6" s="37" t="s">
        <v>124</v>
      </c>
      <c r="BF6" s="38">
        <f t="shared" si="2"/>
        <v>44222394</v>
      </c>
      <c r="BG6" s="39" t="s">
        <v>114</v>
      </c>
      <c r="BH6" s="40" t="s">
        <v>125</v>
      </c>
      <c r="BI6" s="17" t="s">
        <v>91</v>
      </c>
      <c r="BJ6" s="17"/>
      <c r="BK6" s="41" t="s">
        <v>126</v>
      </c>
      <c r="BL6" s="48" t="s">
        <v>93</v>
      </c>
      <c r="BM6" s="42"/>
      <c r="BN6" s="17"/>
      <c r="BO6" s="43"/>
      <c r="BP6" s="43">
        <f t="shared" si="3"/>
        <v>4422239.4000000004</v>
      </c>
      <c r="BQ6" s="44">
        <f t="shared" si="4"/>
        <v>44221</v>
      </c>
      <c r="BR6" s="44">
        <f t="shared" si="5"/>
        <v>44740</v>
      </c>
      <c r="BS6" s="17"/>
      <c r="BT6" s="17"/>
    </row>
    <row r="7" spans="1:72" ht="12.75" customHeight="1">
      <c r="A7" s="19" t="s">
        <v>127</v>
      </c>
      <c r="B7" s="20" t="s">
        <v>70</v>
      </c>
      <c r="C7" s="21" t="s">
        <v>128</v>
      </c>
      <c r="D7" s="22">
        <v>6</v>
      </c>
      <c r="E7" s="22" t="s">
        <v>129</v>
      </c>
      <c r="F7" s="23">
        <v>44222</v>
      </c>
      <c r="G7" s="22" t="s">
        <v>130</v>
      </c>
      <c r="H7" s="22" t="s">
        <v>74</v>
      </c>
      <c r="I7" s="22" t="s">
        <v>75</v>
      </c>
      <c r="J7" s="24" t="s">
        <v>76</v>
      </c>
      <c r="K7" s="24">
        <v>3621</v>
      </c>
      <c r="L7" s="24">
        <v>4721</v>
      </c>
      <c r="M7" s="23"/>
      <c r="N7" s="23">
        <v>44222</v>
      </c>
      <c r="O7" s="17"/>
      <c r="P7" s="25">
        <v>5532323</v>
      </c>
      <c r="Q7" s="25">
        <v>60855553</v>
      </c>
      <c r="R7" s="26">
        <f t="shared" ref="R7:R13" si="7">Q7-(P7/30*AJ7)</f>
        <v>0</v>
      </c>
      <c r="S7" s="22" t="s">
        <v>77</v>
      </c>
      <c r="T7" s="22" t="s">
        <v>78</v>
      </c>
      <c r="U7" s="27">
        <v>1032452082</v>
      </c>
      <c r="V7" s="27" t="s">
        <v>79</v>
      </c>
      <c r="W7" s="28" t="s">
        <v>80</v>
      </c>
      <c r="X7" s="28"/>
      <c r="Y7" s="22" t="s">
        <v>129</v>
      </c>
      <c r="Z7" s="22" t="s">
        <v>98</v>
      </c>
      <c r="AA7" s="22" t="s">
        <v>99</v>
      </c>
      <c r="AB7" s="22" t="s">
        <v>100</v>
      </c>
      <c r="AC7" s="45">
        <v>44222</v>
      </c>
      <c r="AD7" s="22" t="s">
        <v>131</v>
      </c>
      <c r="AE7" s="17" t="s">
        <v>132</v>
      </c>
      <c r="AF7" s="22" t="s">
        <v>83</v>
      </c>
      <c r="AG7" s="22" t="s">
        <v>78</v>
      </c>
      <c r="AH7" s="31">
        <v>52767503</v>
      </c>
      <c r="AI7" s="17" t="s">
        <v>133</v>
      </c>
      <c r="AJ7" s="24">
        <v>330</v>
      </c>
      <c r="AK7" s="22" t="s">
        <v>85</v>
      </c>
      <c r="AL7" s="46">
        <v>44222</v>
      </c>
      <c r="AM7" s="50">
        <v>44222</v>
      </c>
      <c r="AN7" s="22" t="s">
        <v>86</v>
      </c>
      <c r="AO7" s="22">
        <v>0</v>
      </c>
      <c r="AP7" s="34">
        <v>0</v>
      </c>
      <c r="AQ7" s="35"/>
      <c r="AR7" s="29">
        <v>0</v>
      </c>
      <c r="AS7" s="35"/>
      <c r="AT7" s="36">
        <f t="shared" si="1"/>
        <v>44222</v>
      </c>
      <c r="AU7" s="36">
        <v>44555</v>
      </c>
      <c r="AV7" s="20"/>
      <c r="AW7" s="22" t="s">
        <v>87</v>
      </c>
      <c r="AX7" s="22"/>
      <c r="AY7" s="22"/>
      <c r="AZ7" s="22" t="s">
        <v>87</v>
      </c>
      <c r="BA7" s="22">
        <v>0</v>
      </c>
      <c r="BB7" s="22"/>
      <c r="BC7" s="22"/>
      <c r="BD7" s="22"/>
      <c r="BE7" s="37" t="s">
        <v>134</v>
      </c>
      <c r="BF7" s="38">
        <f t="shared" si="2"/>
        <v>60855553</v>
      </c>
      <c r="BG7" s="39" t="s">
        <v>96</v>
      </c>
      <c r="BH7" s="40" t="s">
        <v>135</v>
      </c>
      <c r="BI7" s="17" t="s">
        <v>91</v>
      </c>
      <c r="BK7" s="51" t="s">
        <v>136</v>
      </c>
      <c r="BL7" s="48" t="s">
        <v>93</v>
      </c>
      <c r="BM7" s="42"/>
      <c r="BN7" s="17"/>
      <c r="BO7" s="43"/>
      <c r="BP7" s="43">
        <f t="shared" si="3"/>
        <v>6085555.3000000007</v>
      </c>
      <c r="BQ7" s="44">
        <f t="shared" si="4"/>
        <v>44222</v>
      </c>
      <c r="BR7" s="44">
        <f t="shared" si="5"/>
        <v>44735</v>
      </c>
      <c r="BS7" s="17"/>
      <c r="BT7" s="17"/>
    </row>
    <row r="8" spans="1:72" ht="12.75" customHeight="1">
      <c r="A8" s="19" t="s">
        <v>137</v>
      </c>
      <c r="B8" s="20" t="s">
        <v>70</v>
      </c>
      <c r="C8" s="21" t="s">
        <v>138</v>
      </c>
      <c r="D8" s="22">
        <v>7</v>
      </c>
      <c r="E8" s="22" t="s">
        <v>139</v>
      </c>
      <c r="F8" s="23">
        <v>44222</v>
      </c>
      <c r="G8" s="22" t="s">
        <v>140</v>
      </c>
      <c r="H8" s="22" t="s">
        <v>74</v>
      </c>
      <c r="I8" s="22" t="s">
        <v>75</v>
      </c>
      <c r="J8" s="24" t="s">
        <v>76</v>
      </c>
      <c r="K8" s="24">
        <v>3921</v>
      </c>
      <c r="L8" s="24">
        <v>4821</v>
      </c>
      <c r="M8" s="23"/>
      <c r="N8" s="23">
        <v>44222</v>
      </c>
      <c r="O8" s="17"/>
      <c r="P8" s="25">
        <v>2730447</v>
      </c>
      <c r="Q8" s="25">
        <v>30034917</v>
      </c>
      <c r="R8" s="26">
        <f t="shared" si="7"/>
        <v>0</v>
      </c>
      <c r="S8" s="22" t="s">
        <v>77</v>
      </c>
      <c r="T8" s="22" t="s">
        <v>78</v>
      </c>
      <c r="U8" s="27">
        <v>52018404</v>
      </c>
      <c r="V8" s="27" t="s">
        <v>79</v>
      </c>
      <c r="W8" s="28" t="s">
        <v>80</v>
      </c>
      <c r="X8" s="28"/>
      <c r="Y8" s="22" t="s">
        <v>139</v>
      </c>
      <c r="Z8" s="22" t="s">
        <v>81</v>
      </c>
      <c r="AA8" s="29"/>
      <c r="AB8" s="30" t="s">
        <v>79</v>
      </c>
      <c r="AC8" s="30" t="s">
        <v>79</v>
      </c>
      <c r="AD8" s="30" t="s">
        <v>79</v>
      </c>
      <c r="AE8" s="17" t="s">
        <v>132</v>
      </c>
      <c r="AF8" s="22" t="s">
        <v>83</v>
      </c>
      <c r="AG8" s="22" t="s">
        <v>78</v>
      </c>
      <c r="AH8" s="31">
        <v>52767503</v>
      </c>
      <c r="AI8" s="17" t="s">
        <v>133</v>
      </c>
      <c r="AJ8" s="24">
        <v>330</v>
      </c>
      <c r="AK8" s="22" t="s">
        <v>85</v>
      </c>
      <c r="AL8" s="32" t="s">
        <v>79</v>
      </c>
      <c r="AM8" s="50">
        <v>44222</v>
      </c>
      <c r="AN8" s="22" t="s">
        <v>86</v>
      </c>
      <c r="AO8" s="22">
        <v>0</v>
      </c>
      <c r="AP8" s="34">
        <v>0</v>
      </c>
      <c r="AQ8" s="35"/>
      <c r="AR8" s="29">
        <v>0</v>
      </c>
      <c r="AS8" s="35"/>
      <c r="AT8" s="36">
        <f t="shared" si="1"/>
        <v>44222</v>
      </c>
      <c r="AU8" s="52">
        <v>44530</v>
      </c>
      <c r="AV8" s="36">
        <v>44531</v>
      </c>
      <c r="AW8" s="22" t="s">
        <v>87</v>
      </c>
      <c r="AX8" s="22"/>
      <c r="AY8" s="22"/>
      <c r="AZ8" s="22" t="s">
        <v>87</v>
      </c>
      <c r="BA8" s="22">
        <v>0</v>
      </c>
      <c r="BB8" s="22"/>
      <c r="BC8" s="22"/>
      <c r="BD8" s="22" t="s">
        <v>141</v>
      </c>
      <c r="BE8" s="37" t="s">
        <v>142</v>
      </c>
      <c r="BF8" s="38">
        <f t="shared" si="2"/>
        <v>30034917</v>
      </c>
      <c r="BG8" s="39" t="s">
        <v>143</v>
      </c>
      <c r="BH8" s="47" t="s">
        <v>144</v>
      </c>
      <c r="BI8" s="17" t="s">
        <v>145</v>
      </c>
      <c r="BJ8" s="17"/>
      <c r="BK8" s="41" t="s">
        <v>146</v>
      </c>
      <c r="BL8" s="48" t="s">
        <v>93</v>
      </c>
      <c r="BM8" s="42">
        <v>305</v>
      </c>
      <c r="BN8" s="53">
        <f>P8/30*BM8</f>
        <v>27759544.5</v>
      </c>
      <c r="BO8" s="43"/>
      <c r="BP8" s="43">
        <f t="shared" si="3"/>
        <v>3003491.7</v>
      </c>
      <c r="BQ8" s="44">
        <f t="shared" si="4"/>
        <v>44222</v>
      </c>
      <c r="BR8" s="44">
        <f t="shared" si="5"/>
        <v>44710</v>
      </c>
      <c r="BS8" s="17"/>
      <c r="BT8" s="17"/>
    </row>
    <row r="9" spans="1:72" ht="15" customHeight="1">
      <c r="A9" s="19" t="s">
        <v>147</v>
      </c>
      <c r="B9" s="20" t="s">
        <v>70</v>
      </c>
      <c r="C9" s="21" t="s">
        <v>148</v>
      </c>
      <c r="D9" s="22">
        <v>8</v>
      </c>
      <c r="E9" s="22" t="s">
        <v>149</v>
      </c>
      <c r="F9" s="23">
        <v>44222</v>
      </c>
      <c r="G9" s="22" t="s">
        <v>150</v>
      </c>
      <c r="H9" s="22" t="s">
        <v>74</v>
      </c>
      <c r="I9" s="22" t="s">
        <v>75</v>
      </c>
      <c r="J9" s="24" t="s">
        <v>76</v>
      </c>
      <c r="K9" s="24">
        <v>3721</v>
      </c>
      <c r="L9" s="24">
        <v>4921</v>
      </c>
      <c r="M9" s="23"/>
      <c r="N9" s="23">
        <v>44222</v>
      </c>
      <c r="O9" s="17"/>
      <c r="P9" s="25">
        <v>7353804</v>
      </c>
      <c r="Q9" s="25">
        <v>80891844</v>
      </c>
      <c r="R9" s="26">
        <f t="shared" si="7"/>
        <v>0</v>
      </c>
      <c r="S9" s="22" t="s">
        <v>77</v>
      </c>
      <c r="T9" s="22" t="s">
        <v>78</v>
      </c>
      <c r="U9" s="27">
        <v>80192354</v>
      </c>
      <c r="V9" s="27" t="s">
        <v>79</v>
      </c>
      <c r="W9" s="28" t="s">
        <v>80</v>
      </c>
      <c r="X9" s="28"/>
      <c r="Y9" s="22" t="s">
        <v>149</v>
      </c>
      <c r="Z9" s="22" t="s">
        <v>98</v>
      </c>
      <c r="AA9" s="22" t="s">
        <v>99</v>
      </c>
      <c r="AB9" s="22" t="s">
        <v>100</v>
      </c>
      <c r="AC9" s="45">
        <v>44222</v>
      </c>
      <c r="AD9" s="22" t="s">
        <v>151</v>
      </c>
      <c r="AE9" s="17" t="s">
        <v>132</v>
      </c>
      <c r="AF9" s="22" t="s">
        <v>83</v>
      </c>
      <c r="AG9" s="22" t="s">
        <v>78</v>
      </c>
      <c r="AH9" s="31">
        <v>52767503</v>
      </c>
      <c r="AI9" s="17" t="s">
        <v>133</v>
      </c>
      <c r="AJ9" s="24">
        <v>330</v>
      </c>
      <c r="AK9" s="22" t="s">
        <v>85</v>
      </c>
      <c r="AL9" s="46">
        <v>44222</v>
      </c>
      <c r="AM9" s="50">
        <v>44222</v>
      </c>
      <c r="AN9" s="22" t="s">
        <v>86</v>
      </c>
      <c r="AO9" s="22">
        <v>0</v>
      </c>
      <c r="AP9" s="34">
        <v>0</v>
      </c>
      <c r="AQ9" s="35"/>
      <c r="AR9" s="29">
        <v>0</v>
      </c>
      <c r="AS9" s="35"/>
      <c r="AT9" s="36">
        <f t="shared" si="1"/>
        <v>44222</v>
      </c>
      <c r="AU9" s="36">
        <v>44555</v>
      </c>
      <c r="AV9" s="36"/>
      <c r="AW9" s="22" t="s">
        <v>87</v>
      </c>
      <c r="AX9" s="22"/>
      <c r="AY9" s="22"/>
      <c r="AZ9" s="22" t="s">
        <v>87</v>
      </c>
      <c r="BA9" s="22">
        <v>0</v>
      </c>
      <c r="BB9" s="22"/>
      <c r="BC9" s="22"/>
      <c r="BD9" s="22"/>
      <c r="BE9" s="37" t="s">
        <v>152</v>
      </c>
      <c r="BF9" s="38">
        <f t="shared" si="2"/>
        <v>80891844</v>
      </c>
      <c r="BG9" s="39" t="s">
        <v>114</v>
      </c>
      <c r="BH9" s="47" t="s">
        <v>153</v>
      </c>
      <c r="BI9" s="17" t="s">
        <v>91</v>
      </c>
      <c r="BJ9" s="17"/>
      <c r="BK9" s="41" t="s">
        <v>154</v>
      </c>
      <c r="BL9" s="48" t="s">
        <v>93</v>
      </c>
      <c r="BM9" s="42"/>
      <c r="BN9" s="17"/>
      <c r="BO9" s="43"/>
      <c r="BP9" s="43">
        <f t="shared" si="3"/>
        <v>8089184.4000000004</v>
      </c>
      <c r="BQ9" s="44">
        <f t="shared" si="4"/>
        <v>44222</v>
      </c>
      <c r="BR9" s="44">
        <f t="shared" si="5"/>
        <v>44735</v>
      </c>
      <c r="BS9" s="17"/>
      <c r="BT9" s="17"/>
    </row>
    <row r="10" spans="1:72" ht="15" customHeight="1">
      <c r="A10" s="19" t="s">
        <v>155</v>
      </c>
      <c r="B10" s="20" t="s">
        <v>70</v>
      </c>
      <c r="C10" s="21" t="s">
        <v>156</v>
      </c>
      <c r="D10" s="22">
        <v>9</v>
      </c>
      <c r="E10" s="22" t="s">
        <v>157</v>
      </c>
      <c r="F10" s="23">
        <v>44222</v>
      </c>
      <c r="G10" s="22" t="s">
        <v>158</v>
      </c>
      <c r="H10" s="22" t="s">
        <v>74</v>
      </c>
      <c r="I10" s="22" t="s">
        <v>75</v>
      </c>
      <c r="J10" s="24" t="s">
        <v>76</v>
      </c>
      <c r="K10" s="24">
        <v>4421</v>
      </c>
      <c r="L10" s="24">
        <v>5021</v>
      </c>
      <c r="M10" s="23"/>
      <c r="N10" s="23">
        <v>44222</v>
      </c>
      <c r="O10" s="17"/>
      <c r="P10" s="25">
        <v>5532323</v>
      </c>
      <c r="Q10" s="25">
        <v>61777607</v>
      </c>
      <c r="R10" s="26">
        <f t="shared" si="7"/>
        <v>0.1666666716337204</v>
      </c>
      <c r="S10" s="22" t="s">
        <v>77</v>
      </c>
      <c r="T10" s="22" t="s">
        <v>78</v>
      </c>
      <c r="U10" s="27">
        <v>52896623</v>
      </c>
      <c r="V10" s="27" t="s">
        <v>79</v>
      </c>
      <c r="W10" s="28" t="s">
        <v>80</v>
      </c>
      <c r="X10" s="28"/>
      <c r="Y10" s="22" t="s">
        <v>157</v>
      </c>
      <c r="Z10" s="22" t="s">
        <v>98</v>
      </c>
      <c r="AA10" s="22" t="s">
        <v>99</v>
      </c>
      <c r="AB10" s="22" t="s">
        <v>100</v>
      </c>
      <c r="AC10" s="45">
        <v>44222</v>
      </c>
      <c r="AD10" s="22" t="s">
        <v>159</v>
      </c>
      <c r="AE10" s="17" t="s">
        <v>160</v>
      </c>
      <c r="AF10" s="22" t="s">
        <v>83</v>
      </c>
      <c r="AG10" s="22" t="s">
        <v>78</v>
      </c>
      <c r="AH10" s="31">
        <v>51725551</v>
      </c>
      <c r="AI10" t="s">
        <v>161</v>
      </c>
      <c r="AJ10" s="24">
        <v>335</v>
      </c>
      <c r="AK10" s="22" t="s">
        <v>85</v>
      </c>
      <c r="AL10" s="46">
        <v>44222</v>
      </c>
      <c r="AM10" s="50">
        <v>44222</v>
      </c>
      <c r="AN10" s="22" t="s">
        <v>86</v>
      </c>
      <c r="AO10" s="22">
        <v>0</v>
      </c>
      <c r="AP10" s="34">
        <v>0</v>
      </c>
      <c r="AQ10" s="35"/>
      <c r="AR10" s="29">
        <v>0</v>
      </c>
      <c r="AS10" s="35"/>
      <c r="AT10" s="36">
        <f t="shared" si="1"/>
        <v>44222</v>
      </c>
      <c r="AU10" s="36">
        <v>44560</v>
      </c>
      <c r="AV10" s="36"/>
      <c r="AW10" s="22" t="s">
        <v>87</v>
      </c>
      <c r="AX10" s="22"/>
      <c r="AY10" s="22"/>
      <c r="AZ10" s="22" t="s">
        <v>87</v>
      </c>
      <c r="BA10" s="22">
        <v>0</v>
      </c>
      <c r="BB10" s="22"/>
      <c r="BC10" s="22"/>
      <c r="BD10" s="22"/>
      <c r="BE10" s="37" t="s">
        <v>162</v>
      </c>
      <c r="BF10" s="38">
        <f t="shared" si="2"/>
        <v>61777607</v>
      </c>
      <c r="BG10" s="39" t="s">
        <v>96</v>
      </c>
      <c r="BH10" s="40" t="s">
        <v>163</v>
      </c>
      <c r="BI10" s="17" t="s">
        <v>91</v>
      </c>
      <c r="BJ10" s="17"/>
      <c r="BK10" s="54" t="s">
        <v>164</v>
      </c>
      <c r="BL10" s="48" t="s">
        <v>93</v>
      </c>
      <c r="BM10" s="42"/>
      <c r="BN10" s="17"/>
      <c r="BO10" s="43"/>
      <c r="BP10" s="43">
        <f t="shared" si="3"/>
        <v>6177760.7000000002</v>
      </c>
      <c r="BQ10" s="44">
        <f t="shared" si="4"/>
        <v>44222</v>
      </c>
      <c r="BR10" s="44">
        <f t="shared" si="5"/>
        <v>44740</v>
      </c>
      <c r="BS10" s="17"/>
      <c r="BT10" s="17"/>
    </row>
    <row r="11" spans="1:72" ht="15" customHeight="1">
      <c r="A11" s="19" t="s">
        <v>165</v>
      </c>
      <c r="B11" s="20" t="s">
        <v>70</v>
      </c>
      <c r="C11" s="21" t="s">
        <v>166</v>
      </c>
      <c r="D11" s="22">
        <v>10</v>
      </c>
      <c r="E11" s="22" t="s">
        <v>167</v>
      </c>
      <c r="F11" s="23">
        <v>44223</v>
      </c>
      <c r="G11" s="22" t="s">
        <v>168</v>
      </c>
      <c r="H11" s="22" t="s">
        <v>74</v>
      </c>
      <c r="I11" s="22" t="s">
        <v>75</v>
      </c>
      <c r="J11" s="24" t="s">
        <v>76</v>
      </c>
      <c r="K11" s="24">
        <v>3821</v>
      </c>
      <c r="L11" s="24">
        <v>5621</v>
      </c>
      <c r="M11" s="23"/>
      <c r="N11" s="23">
        <v>44223</v>
      </c>
      <c r="O11" s="17"/>
      <c r="P11" s="25">
        <v>6595797</v>
      </c>
      <c r="Q11" s="25">
        <v>65957970</v>
      </c>
      <c r="R11" s="26">
        <f t="shared" si="7"/>
        <v>0</v>
      </c>
      <c r="S11" s="22" t="s">
        <v>77</v>
      </c>
      <c r="T11" s="22" t="s">
        <v>78</v>
      </c>
      <c r="U11" s="55">
        <v>51748041</v>
      </c>
      <c r="V11" s="27" t="s">
        <v>79</v>
      </c>
      <c r="W11" s="28" t="s">
        <v>80</v>
      </c>
      <c r="X11" s="28"/>
      <c r="Y11" s="22" t="s">
        <v>167</v>
      </c>
      <c r="Z11" s="22" t="s">
        <v>98</v>
      </c>
      <c r="AA11" s="22" t="s">
        <v>99</v>
      </c>
      <c r="AB11" s="22" t="s">
        <v>100</v>
      </c>
      <c r="AC11" s="45">
        <v>44223</v>
      </c>
      <c r="AD11" s="22" t="s">
        <v>169</v>
      </c>
      <c r="AE11" s="17" t="s">
        <v>132</v>
      </c>
      <c r="AF11" s="22" t="s">
        <v>83</v>
      </c>
      <c r="AG11" s="22" t="s">
        <v>78</v>
      </c>
      <c r="AH11" s="31">
        <v>52767503</v>
      </c>
      <c r="AI11" s="17" t="s">
        <v>133</v>
      </c>
      <c r="AJ11" s="24">
        <v>300</v>
      </c>
      <c r="AK11" s="22" t="s">
        <v>85</v>
      </c>
      <c r="AL11" s="46">
        <v>44223</v>
      </c>
      <c r="AM11" s="50">
        <v>44223</v>
      </c>
      <c r="AN11" s="22" t="s">
        <v>86</v>
      </c>
      <c r="AO11" s="22">
        <v>0</v>
      </c>
      <c r="AP11" s="34">
        <v>0</v>
      </c>
      <c r="AQ11" s="35"/>
      <c r="AR11" s="29">
        <v>0</v>
      </c>
      <c r="AS11" s="35"/>
      <c r="AT11" s="36">
        <f t="shared" si="1"/>
        <v>44223</v>
      </c>
      <c r="AU11" s="36">
        <v>44526</v>
      </c>
      <c r="AV11" s="36"/>
      <c r="AW11" s="22" t="s">
        <v>87</v>
      </c>
      <c r="AX11" s="22"/>
      <c r="AY11" s="22"/>
      <c r="AZ11" s="22" t="s">
        <v>87</v>
      </c>
      <c r="BA11" s="22">
        <v>0</v>
      </c>
      <c r="BB11" s="22"/>
      <c r="BC11" s="22"/>
      <c r="BD11" s="22"/>
      <c r="BE11" s="37" t="s">
        <v>170</v>
      </c>
      <c r="BF11" s="38">
        <f t="shared" si="2"/>
        <v>65957970</v>
      </c>
      <c r="BG11" s="39" t="s">
        <v>143</v>
      </c>
      <c r="BH11" s="40" t="s">
        <v>171</v>
      </c>
      <c r="BI11" s="17" t="s">
        <v>172</v>
      </c>
      <c r="BJ11" s="17"/>
      <c r="BK11" s="41" t="s">
        <v>173</v>
      </c>
      <c r="BL11" s="48" t="s">
        <v>93</v>
      </c>
      <c r="BM11" s="42"/>
      <c r="BN11" s="17"/>
      <c r="BO11" s="43"/>
      <c r="BP11" s="43">
        <f t="shared" si="3"/>
        <v>6595797</v>
      </c>
      <c r="BQ11" s="44">
        <f t="shared" si="4"/>
        <v>44223</v>
      </c>
      <c r="BR11" s="44">
        <f t="shared" si="5"/>
        <v>44706</v>
      </c>
      <c r="BS11" s="17"/>
      <c r="BT11" s="17"/>
    </row>
    <row r="12" spans="1:72" ht="15" customHeight="1">
      <c r="A12" s="19" t="s">
        <v>174</v>
      </c>
      <c r="B12" s="20" t="s">
        <v>70</v>
      </c>
      <c r="C12" s="21" t="s">
        <v>175</v>
      </c>
      <c r="D12" s="22">
        <v>11</v>
      </c>
      <c r="E12" s="22" t="s">
        <v>176</v>
      </c>
      <c r="F12" s="23">
        <v>44223</v>
      </c>
      <c r="G12" s="22" t="s">
        <v>177</v>
      </c>
      <c r="H12" s="22" t="s">
        <v>74</v>
      </c>
      <c r="I12" s="22" t="s">
        <v>75</v>
      </c>
      <c r="J12" s="24" t="s">
        <v>76</v>
      </c>
      <c r="K12" s="24">
        <v>4021</v>
      </c>
      <c r="L12" s="24">
        <v>5721</v>
      </c>
      <c r="M12" s="23"/>
      <c r="N12" s="23">
        <v>44223</v>
      </c>
      <c r="O12" s="17"/>
      <c r="P12" s="25">
        <v>2730447</v>
      </c>
      <c r="Q12" s="25">
        <f>P12*11</f>
        <v>30034917</v>
      </c>
      <c r="R12" s="26">
        <f t="shared" si="7"/>
        <v>0</v>
      </c>
      <c r="S12" s="22" t="s">
        <v>77</v>
      </c>
      <c r="T12" s="22" t="s">
        <v>78</v>
      </c>
      <c r="U12" s="27">
        <v>52490210</v>
      </c>
      <c r="V12" s="27" t="s">
        <v>79</v>
      </c>
      <c r="W12" s="28" t="s">
        <v>80</v>
      </c>
      <c r="X12" s="28"/>
      <c r="Y12" s="22" t="s">
        <v>176</v>
      </c>
      <c r="Z12" s="22" t="s">
        <v>81</v>
      </c>
      <c r="AA12" s="29"/>
      <c r="AB12" s="30" t="s">
        <v>79</v>
      </c>
      <c r="AC12" s="30" t="s">
        <v>79</v>
      </c>
      <c r="AD12" s="30" t="s">
        <v>79</v>
      </c>
      <c r="AE12" s="17" t="s">
        <v>178</v>
      </c>
      <c r="AF12" s="22" t="s">
        <v>83</v>
      </c>
      <c r="AG12" s="22" t="s">
        <v>78</v>
      </c>
      <c r="AH12" s="31">
        <v>35114738</v>
      </c>
      <c r="AI12" s="17" t="s">
        <v>179</v>
      </c>
      <c r="AJ12" s="24">
        <v>330</v>
      </c>
      <c r="AK12" s="22" t="s">
        <v>85</v>
      </c>
      <c r="AL12" s="32" t="s">
        <v>79</v>
      </c>
      <c r="AM12" s="50">
        <v>44223</v>
      </c>
      <c r="AN12" s="22" t="s">
        <v>86</v>
      </c>
      <c r="AO12" s="22">
        <v>0</v>
      </c>
      <c r="AP12" s="34">
        <v>0</v>
      </c>
      <c r="AQ12" s="35"/>
      <c r="AR12" s="29">
        <v>0</v>
      </c>
      <c r="AS12" s="35"/>
      <c r="AT12" s="36">
        <f t="shared" si="1"/>
        <v>44223</v>
      </c>
      <c r="AU12" s="52">
        <v>44250</v>
      </c>
      <c r="AV12" s="36">
        <v>44251</v>
      </c>
      <c r="AW12" s="22" t="s">
        <v>87</v>
      </c>
      <c r="AX12" s="22"/>
      <c r="AY12" s="22"/>
      <c r="AZ12" s="22" t="s">
        <v>87</v>
      </c>
      <c r="BA12" s="22">
        <v>0</v>
      </c>
      <c r="BB12" s="22"/>
      <c r="BC12" s="22"/>
      <c r="BD12" s="56" t="s">
        <v>180</v>
      </c>
      <c r="BE12" s="37" t="s">
        <v>181</v>
      </c>
      <c r="BF12" s="38">
        <f t="shared" si="2"/>
        <v>30034917</v>
      </c>
      <c r="BG12" s="39" t="s">
        <v>143</v>
      </c>
      <c r="BH12" s="40" t="s">
        <v>182</v>
      </c>
      <c r="BI12" s="17" t="s">
        <v>145</v>
      </c>
      <c r="BJ12" s="17"/>
      <c r="BK12" s="54" t="s">
        <v>183</v>
      </c>
      <c r="BL12" s="48" t="s">
        <v>93</v>
      </c>
      <c r="BM12" s="57">
        <v>27</v>
      </c>
      <c r="BN12" s="53">
        <f>P12/30*BM12</f>
        <v>2457402.2999999998</v>
      </c>
      <c r="BO12" s="43"/>
      <c r="BP12" s="43">
        <f t="shared" si="3"/>
        <v>3003491.7</v>
      </c>
      <c r="BQ12" s="44">
        <f t="shared" si="4"/>
        <v>44223</v>
      </c>
      <c r="BR12" s="17" t="s">
        <v>79</v>
      </c>
      <c r="BS12" s="17"/>
      <c r="BT12" s="17"/>
    </row>
    <row r="13" spans="1:72" ht="15" customHeight="1">
      <c r="A13" s="19" t="s">
        <v>184</v>
      </c>
      <c r="B13" s="20" t="s">
        <v>70</v>
      </c>
      <c r="C13" s="21" t="s">
        <v>185</v>
      </c>
      <c r="D13" s="22">
        <v>12</v>
      </c>
      <c r="E13" s="22" t="s">
        <v>186</v>
      </c>
      <c r="F13" s="23">
        <v>44223</v>
      </c>
      <c r="G13" s="22" t="s">
        <v>187</v>
      </c>
      <c r="H13" s="22" t="s">
        <v>74</v>
      </c>
      <c r="I13" s="22" t="s">
        <v>75</v>
      </c>
      <c r="J13" s="24" t="s">
        <v>76</v>
      </c>
      <c r="K13" s="24">
        <v>4821</v>
      </c>
      <c r="L13" s="24">
        <v>5821</v>
      </c>
      <c r="M13" s="23"/>
      <c r="N13" s="23">
        <v>44223</v>
      </c>
      <c r="O13" s="17"/>
      <c r="P13" s="25">
        <v>7353804</v>
      </c>
      <c r="Q13" s="25">
        <v>80891844</v>
      </c>
      <c r="R13" s="26">
        <f t="shared" si="7"/>
        <v>0</v>
      </c>
      <c r="S13" s="22" t="s">
        <v>77</v>
      </c>
      <c r="T13" s="22" t="s">
        <v>78</v>
      </c>
      <c r="U13" s="27">
        <v>46669762</v>
      </c>
      <c r="V13" s="27" t="s">
        <v>79</v>
      </c>
      <c r="W13" s="28" t="s">
        <v>80</v>
      </c>
      <c r="X13" s="28"/>
      <c r="Y13" s="22" t="s">
        <v>186</v>
      </c>
      <c r="Z13" s="22" t="s">
        <v>98</v>
      </c>
      <c r="AA13" s="22" t="s">
        <v>99</v>
      </c>
      <c r="AB13" s="22" t="s">
        <v>100</v>
      </c>
      <c r="AC13" s="45">
        <v>44223</v>
      </c>
      <c r="AD13" s="22" t="s">
        <v>188</v>
      </c>
      <c r="AE13" s="17" t="s">
        <v>189</v>
      </c>
      <c r="AF13" s="22" t="s">
        <v>83</v>
      </c>
      <c r="AG13" s="22" t="s">
        <v>78</v>
      </c>
      <c r="AH13" s="31">
        <v>52197050</v>
      </c>
      <c r="AI13" t="s">
        <v>190</v>
      </c>
      <c r="AJ13" s="24">
        <v>330</v>
      </c>
      <c r="AK13" s="22" t="s">
        <v>85</v>
      </c>
      <c r="AL13" s="46">
        <v>44223</v>
      </c>
      <c r="AM13" s="50">
        <v>44223</v>
      </c>
      <c r="AN13" s="22" t="s">
        <v>86</v>
      </c>
      <c r="AO13" s="22">
        <v>0</v>
      </c>
      <c r="AP13" s="34">
        <v>0</v>
      </c>
      <c r="AQ13" s="35"/>
      <c r="AR13" s="29">
        <v>0</v>
      </c>
      <c r="AS13" s="35"/>
      <c r="AT13" s="36">
        <f t="shared" si="1"/>
        <v>44223</v>
      </c>
      <c r="AU13" s="36">
        <v>44556</v>
      </c>
      <c r="AV13" s="36"/>
      <c r="AW13" s="22" t="s">
        <v>87</v>
      </c>
      <c r="AX13" s="22"/>
      <c r="AY13" s="22"/>
      <c r="AZ13" s="22" t="s">
        <v>87</v>
      </c>
      <c r="BA13" s="22">
        <v>0</v>
      </c>
      <c r="BB13" s="22"/>
      <c r="BC13" s="22"/>
      <c r="BD13" s="22"/>
      <c r="BE13" s="37" t="s">
        <v>191</v>
      </c>
      <c r="BF13" s="38">
        <f t="shared" si="2"/>
        <v>80891844</v>
      </c>
      <c r="BG13" s="39" t="s">
        <v>96</v>
      </c>
      <c r="BH13" s="40" t="s">
        <v>192</v>
      </c>
      <c r="BI13" s="17" t="s">
        <v>91</v>
      </c>
      <c r="BJ13" s="17"/>
      <c r="BK13" s="41" t="s">
        <v>193</v>
      </c>
      <c r="BL13" s="48" t="s">
        <v>93</v>
      </c>
      <c r="BM13" s="42"/>
      <c r="BN13" s="17"/>
      <c r="BO13" s="43"/>
      <c r="BP13" s="43">
        <f t="shared" si="3"/>
        <v>8089184.4000000004</v>
      </c>
      <c r="BQ13" s="44">
        <f t="shared" si="4"/>
        <v>44223</v>
      </c>
      <c r="BR13" s="44">
        <f t="shared" ref="BR13:BR14" si="8">AU13+180</f>
        <v>44736</v>
      </c>
      <c r="BS13" s="17"/>
      <c r="BT13" s="17"/>
    </row>
    <row r="14" spans="1:72" ht="12.75" customHeight="1">
      <c r="A14" s="19" t="s">
        <v>194</v>
      </c>
      <c r="B14" s="20" t="s">
        <v>70</v>
      </c>
      <c r="C14" s="21" t="s">
        <v>195</v>
      </c>
      <c r="D14" s="22">
        <v>13</v>
      </c>
      <c r="E14" s="22" t="s">
        <v>196</v>
      </c>
      <c r="F14" s="23">
        <v>44223</v>
      </c>
      <c r="G14" s="22" t="s">
        <v>197</v>
      </c>
      <c r="H14" s="22" t="s">
        <v>74</v>
      </c>
      <c r="I14" s="22" t="s">
        <v>75</v>
      </c>
      <c r="J14" s="24" t="s">
        <v>76</v>
      </c>
      <c r="K14" s="24">
        <v>4521</v>
      </c>
      <c r="L14" s="24">
        <v>5921</v>
      </c>
      <c r="M14" s="23"/>
      <c r="N14" s="23">
        <v>44223</v>
      </c>
      <c r="O14" s="17"/>
      <c r="P14" s="25">
        <v>4944018</v>
      </c>
      <c r="Q14" s="25">
        <v>55043400</v>
      </c>
      <c r="R14" s="26">
        <f>P14*0.4</f>
        <v>1977607.2000000002</v>
      </c>
      <c r="S14" s="22" t="s">
        <v>77</v>
      </c>
      <c r="T14" s="22" t="s">
        <v>78</v>
      </c>
      <c r="U14" s="27">
        <v>1020746906</v>
      </c>
      <c r="V14" s="27" t="s">
        <v>79</v>
      </c>
      <c r="W14" s="28" t="s">
        <v>80</v>
      </c>
      <c r="X14" s="28"/>
      <c r="Y14" s="22" t="s">
        <v>196</v>
      </c>
      <c r="Z14" s="22" t="s">
        <v>98</v>
      </c>
      <c r="AA14" s="22" t="s">
        <v>99</v>
      </c>
      <c r="AB14" s="22" t="s">
        <v>100</v>
      </c>
      <c r="AC14" s="45">
        <v>44223</v>
      </c>
      <c r="AD14" s="22" t="s">
        <v>198</v>
      </c>
      <c r="AE14" s="17" t="s">
        <v>82</v>
      </c>
      <c r="AF14" s="22" t="s">
        <v>83</v>
      </c>
      <c r="AG14" s="22" t="s">
        <v>78</v>
      </c>
      <c r="AH14" s="31">
        <v>51717059</v>
      </c>
      <c r="AI14" s="17" t="s">
        <v>84</v>
      </c>
      <c r="AJ14" s="24">
        <v>334</v>
      </c>
      <c r="AK14" s="22" t="s">
        <v>85</v>
      </c>
      <c r="AL14" s="46">
        <v>44223</v>
      </c>
      <c r="AM14" s="50">
        <v>44223</v>
      </c>
      <c r="AN14" s="22" t="s">
        <v>86</v>
      </c>
      <c r="AO14" s="22">
        <v>0</v>
      </c>
      <c r="AP14" s="34">
        <v>0</v>
      </c>
      <c r="AQ14" s="35"/>
      <c r="AR14" s="29">
        <v>0</v>
      </c>
      <c r="AS14" s="35"/>
      <c r="AT14" s="36">
        <f t="shared" si="1"/>
        <v>44223</v>
      </c>
      <c r="AU14" s="36">
        <v>44560</v>
      </c>
      <c r="AV14" s="36"/>
      <c r="AW14" s="22" t="s">
        <v>87</v>
      </c>
      <c r="AX14" s="22"/>
      <c r="AY14" s="22"/>
      <c r="AZ14" s="22" t="s">
        <v>87</v>
      </c>
      <c r="BA14" s="22">
        <v>0</v>
      </c>
      <c r="BB14" s="22"/>
      <c r="BC14" s="22"/>
      <c r="BD14" s="22"/>
      <c r="BE14" s="37" t="s">
        <v>199</v>
      </c>
      <c r="BF14" s="38">
        <f t="shared" si="2"/>
        <v>55043400</v>
      </c>
      <c r="BG14" s="39" t="s">
        <v>96</v>
      </c>
      <c r="BH14" s="47" t="s">
        <v>200</v>
      </c>
      <c r="BI14" s="17" t="s">
        <v>91</v>
      </c>
      <c r="BJ14" s="17"/>
      <c r="BK14" s="41" t="s">
        <v>201</v>
      </c>
      <c r="BL14" s="48" t="s">
        <v>93</v>
      </c>
      <c r="BM14" s="42"/>
      <c r="BN14" s="17"/>
      <c r="BO14" s="43"/>
      <c r="BP14" s="43">
        <f t="shared" si="3"/>
        <v>5504340</v>
      </c>
      <c r="BQ14" s="44">
        <f t="shared" si="4"/>
        <v>44223</v>
      </c>
      <c r="BR14" s="44">
        <f t="shared" si="8"/>
        <v>44740</v>
      </c>
      <c r="BS14" s="17"/>
      <c r="BT14" s="17"/>
    </row>
    <row r="15" spans="1:72" ht="14.25">
      <c r="A15" s="19" t="s">
        <v>202</v>
      </c>
      <c r="B15" s="20" t="s">
        <v>70</v>
      </c>
      <c r="C15" s="21" t="s">
        <v>203</v>
      </c>
      <c r="D15" s="22">
        <v>14</v>
      </c>
      <c r="E15" s="22" t="s">
        <v>204</v>
      </c>
      <c r="F15" s="23">
        <v>44224</v>
      </c>
      <c r="G15" s="22" t="s">
        <v>205</v>
      </c>
      <c r="H15" s="22" t="s">
        <v>74</v>
      </c>
      <c r="I15" s="22" t="s">
        <v>75</v>
      </c>
      <c r="J15" s="24" t="s">
        <v>76</v>
      </c>
      <c r="K15" s="24">
        <v>7521</v>
      </c>
      <c r="L15" s="24">
        <v>6021</v>
      </c>
      <c r="M15" s="23"/>
      <c r="N15" s="23">
        <v>44224</v>
      </c>
      <c r="O15" s="17"/>
      <c r="P15" s="25">
        <v>2730447</v>
      </c>
      <c r="Q15" s="25">
        <v>30034917</v>
      </c>
      <c r="R15" s="26">
        <f t="shared" ref="R15:R29" si="9">Q15-(P15/30*AJ15)</f>
        <v>0</v>
      </c>
      <c r="S15" s="22" t="s">
        <v>77</v>
      </c>
      <c r="T15" s="22" t="s">
        <v>78</v>
      </c>
      <c r="U15" s="27">
        <v>1016041939</v>
      </c>
      <c r="V15" s="27" t="s">
        <v>79</v>
      </c>
      <c r="W15" s="28" t="s">
        <v>80</v>
      </c>
      <c r="X15" s="28"/>
      <c r="Y15" s="22" t="s">
        <v>204</v>
      </c>
      <c r="Z15" s="22" t="s">
        <v>81</v>
      </c>
      <c r="AA15" s="29"/>
      <c r="AB15" s="30" t="s">
        <v>79</v>
      </c>
      <c r="AC15" s="30" t="s">
        <v>79</v>
      </c>
      <c r="AD15" s="30" t="s">
        <v>79</v>
      </c>
      <c r="AE15" s="17" t="s">
        <v>206</v>
      </c>
      <c r="AF15" s="22" t="s">
        <v>83</v>
      </c>
      <c r="AG15" s="22" t="s">
        <v>78</v>
      </c>
      <c r="AH15" s="31">
        <v>3033010</v>
      </c>
      <c r="AI15" s="17" t="s">
        <v>207</v>
      </c>
      <c r="AJ15" s="24">
        <v>330</v>
      </c>
      <c r="AK15" s="22" t="s">
        <v>85</v>
      </c>
      <c r="AL15" s="32" t="s">
        <v>79</v>
      </c>
      <c r="AM15" s="50">
        <v>44224</v>
      </c>
      <c r="AN15" s="22" t="s">
        <v>86</v>
      </c>
      <c r="AO15" s="22">
        <v>0</v>
      </c>
      <c r="AP15" s="34">
        <v>0</v>
      </c>
      <c r="AQ15" s="35"/>
      <c r="AR15" s="29">
        <v>0</v>
      </c>
      <c r="AS15" s="35"/>
      <c r="AT15" s="36">
        <f t="shared" si="1"/>
        <v>44224</v>
      </c>
      <c r="AU15" s="36">
        <v>44557</v>
      </c>
      <c r="AV15" s="36"/>
      <c r="AW15" s="22" t="s">
        <v>87</v>
      </c>
      <c r="AX15" s="22"/>
      <c r="AY15" s="22"/>
      <c r="AZ15" s="22" t="s">
        <v>87</v>
      </c>
      <c r="BA15" s="22">
        <v>0</v>
      </c>
      <c r="BB15" s="22"/>
      <c r="BC15" s="22"/>
      <c r="BD15" s="22"/>
      <c r="BE15" s="37" t="s">
        <v>208</v>
      </c>
      <c r="BF15" s="38">
        <f t="shared" si="2"/>
        <v>30034917</v>
      </c>
      <c r="BG15" s="39" t="s">
        <v>96</v>
      </c>
      <c r="BH15" s="47" t="s">
        <v>209</v>
      </c>
      <c r="BI15" s="17" t="s">
        <v>91</v>
      </c>
      <c r="BJ15" s="17"/>
      <c r="BK15" s="41" t="s">
        <v>210</v>
      </c>
      <c r="BL15" s="48" t="s">
        <v>93</v>
      </c>
      <c r="BM15" s="42"/>
      <c r="BN15" s="17"/>
      <c r="BO15" s="43"/>
      <c r="BP15" s="43">
        <f t="shared" si="3"/>
        <v>3003491.7</v>
      </c>
      <c r="BQ15" s="44">
        <f t="shared" si="4"/>
        <v>44224</v>
      </c>
      <c r="BR15" s="58" t="s">
        <v>79</v>
      </c>
      <c r="BS15" s="58"/>
      <c r="BT15" s="58"/>
    </row>
    <row r="16" spans="1:72" ht="12.75" customHeight="1">
      <c r="A16" s="19" t="s">
        <v>211</v>
      </c>
      <c r="B16" s="20" t="s">
        <v>70</v>
      </c>
      <c r="C16" s="21" t="s">
        <v>212</v>
      </c>
      <c r="D16" s="22">
        <v>15</v>
      </c>
      <c r="E16" s="22" t="s">
        <v>213</v>
      </c>
      <c r="F16" s="23">
        <v>44224</v>
      </c>
      <c r="G16" s="22" t="s">
        <v>214</v>
      </c>
      <c r="H16" s="22" t="s">
        <v>74</v>
      </c>
      <c r="I16" s="22" t="s">
        <v>75</v>
      </c>
      <c r="J16" s="24" t="s">
        <v>76</v>
      </c>
      <c r="K16" s="24">
        <v>6521</v>
      </c>
      <c r="L16" s="24">
        <v>6121</v>
      </c>
      <c r="M16" s="23"/>
      <c r="N16" s="23">
        <v>44224</v>
      </c>
      <c r="O16" s="17"/>
      <c r="P16" s="25">
        <v>6471348</v>
      </c>
      <c r="Q16" s="25">
        <v>45299436</v>
      </c>
      <c r="R16" s="26">
        <f t="shared" si="9"/>
        <v>0</v>
      </c>
      <c r="S16" s="22" t="s">
        <v>77</v>
      </c>
      <c r="T16" s="22" t="s">
        <v>78</v>
      </c>
      <c r="U16" s="27">
        <v>1032402519</v>
      </c>
      <c r="V16" s="27" t="s">
        <v>79</v>
      </c>
      <c r="W16" s="28" t="s">
        <v>80</v>
      </c>
      <c r="X16" s="28"/>
      <c r="Y16" s="22" t="s">
        <v>213</v>
      </c>
      <c r="Z16" s="22" t="s">
        <v>98</v>
      </c>
      <c r="AA16" s="22" t="s">
        <v>99</v>
      </c>
      <c r="AB16" s="22" t="s">
        <v>100</v>
      </c>
      <c r="AC16" s="45">
        <v>44224</v>
      </c>
      <c r="AD16" s="22" t="s">
        <v>215</v>
      </c>
      <c r="AE16" s="17" t="s">
        <v>216</v>
      </c>
      <c r="AF16" s="22" t="s">
        <v>83</v>
      </c>
      <c r="AG16" s="22" t="s">
        <v>78</v>
      </c>
      <c r="AH16" s="31">
        <v>52821677</v>
      </c>
      <c r="AI16" s="17" t="s">
        <v>217</v>
      </c>
      <c r="AJ16" s="24">
        <v>210</v>
      </c>
      <c r="AK16" s="22" t="s">
        <v>85</v>
      </c>
      <c r="AL16" s="46">
        <v>44224</v>
      </c>
      <c r="AM16" s="50">
        <v>44224</v>
      </c>
      <c r="AN16" s="22" t="s">
        <v>218</v>
      </c>
      <c r="AO16" s="22">
        <v>1</v>
      </c>
      <c r="AP16" s="34">
        <v>22649718</v>
      </c>
      <c r="AQ16" s="35">
        <v>44435</v>
      </c>
      <c r="AR16" s="59">
        <f>90+15</f>
        <v>105</v>
      </c>
      <c r="AS16" s="35">
        <v>44435</v>
      </c>
      <c r="AT16" s="36">
        <f t="shared" si="1"/>
        <v>44224</v>
      </c>
      <c r="AU16" s="60">
        <v>44542</v>
      </c>
      <c r="AV16" s="36"/>
      <c r="AW16" s="22" t="s">
        <v>87</v>
      </c>
      <c r="AX16" s="22"/>
      <c r="AY16" s="22"/>
      <c r="AZ16" s="22" t="s">
        <v>87</v>
      </c>
      <c r="BA16" s="22">
        <v>0</v>
      </c>
      <c r="BB16" s="22"/>
      <c r="BC16" s="22"/>
      <c r="BD16" s="22" t="s">
        <v>219</v>
      </c>
      <c r="BE16" s="37" t="s">
        <v>220</v>
      </c>
      <c r="BF16" s="38">
        <f t="shared" si="2"/>
        <v>67949154</v>
      </c>
      <c r="BG16" s="39" t="s">
        <v>114</v>
      </c>
      <c r="BH16" s="40" t="s">
        <v>221</v>
      </c>
      <c r="BI16" s="17" t="s">
        <v>172</v>
      </c>
      <c r="BJ16" s="17"/>
      <c r="BK16" s="41" t="s">
        <v>222</v>
      </c>
      <c r="BL16" s="48" t="s">
        <v>93</v>
      </c>
      <c r="BM16" s="42">
        <v>106</v>
      </c>
      <c r="BN16" s="53">
        <f>P16/30*BM16</f>
        <v>22865429.600000001</v>
      </c>
      <c r="BO16" s="61"/>
      <c r="BP16" s="61">
        <f t="shared" si="3"/>
        <v>4529943.6000000006</v>
      </c>
      <c r="BQ16" s="44">
        <f t="shared" si="4"/>
        <v>44224</v>
      </c>
      <c r="BR16" s="62">
        <v>44619</v>
      </c>
      <c r="BS16" s="62"/>
      <c r="BT16" s="62"/>
    </row>
    <row r="17" spans="1:72" ht="12.75" customHeight="1">
      <c r="A17" s="63" t="s">
        <v>223</v>
      </c>
      <c r="B17" s="20" t="s">
        <v>70</v>
      </c>
      <c r="C17" s="21" t="s">
        <v>224</v>
      </c>
      <c r="D17" s="22">
        <v>16</v>
      </c>
      <c r="E17" s="22" t="s">
        <v>225</v>
      </c>
      <c r="F17" s="23">
        <v>44224</v>
      </c>
      <c r="G17" s="22" t="s">
        <v>226</v>
      </c>
      <c r="H17" s="22" t="s">
        <v>74</v>
      </c>
      <c r="I17" s="22" t="s">
        <v>75</v>
      </c>
      <c r="J17" s="24" t="s">
        <v>76</v>
      </c>
      <c r="K17" s="24">
        <v>4221</v>
      </c>
      <c r="L17" s="24">
        <v>6221</v>
      </c>
      <c r="M17" s="23"/>
      <c r="N17" s="23">
        <v>44224</v>
      </c>
      <c r="O17" s="17"/>
      <c r="P17" s="25">
        <v>8711428</v>
      </c>
      <c r="Q17" s="25">
        <v>95825708</v>
      </c>
      <c r="R17" s="26">
        <f t="shared" si="9"/>
        <v>0</v>
      </c>
      <c r="S17" s="22" t="s">
        <v>77</v>
      </c>
      <c r="T17" s="22" t="s">
        <v>78</v>
      </c>
      <c r="U17" s="55">
        <v>1010171738</v>
      </c>
      <c r="V17" s="27" t="s">
        <v>79</v>
      </c>
      <c r="W17" s="28" t="s">
        <v>80</v>
      </c>
      <c r="X17" s="28"/>
      <c r="Y17" s="22" t="s">
        <v>225</v>
      </c>
      <c r="Z17" s="22" t="s">
        <v>98</v>
      </c>
      <c r="AA17" s="22" t="s">
        <v>99</v>
      </c>
      <c r="AB17" s="22" t="s">
        <v>100</v>
      </c>
      <c r="AC17" s="45">
        <v>44224</v>
      </c>
      <c r="AD17" s="22" t="s">
        <v>227</v>
      </c>
      <c r="AE17" s="17" t="s">
        <v>228</v>
      </c>
      <c r="AF17" s="22" t="s">
        <v>83</v>
      </c>
      <c r="AG17" s="22" t="s">
        <v>78</v>
      </c>
      <c r="AH17" s="31">
        <v>52197050</v>
      </c>
      <c r="AI17" t="s">
        <v>190</v>
      </c>
      <c r="AJ17" s="24">
        <v>330</v>
      </c>
      <c r="AK17" s="22" t="s">
        <v>85</v>
      </c>
      <c r="AL17" s="46">
        <v>44224</v>
      </c>
      <c r="AM17" s="50">
        <v>44224</v>
      </c>
      <c r="AN17" s="22" t="s">
        <v>86</v>
      </c>
      <c r="AO17" s="22">
        <v>0</v>
      </c>
      <c r="AP17" s="34">
        <v>0</v>
      </c>
      <c r="AQ17" s="35"/>
      <c r="AR17" s="29">
        <v>0</v>
      </c>
      <c r="AS17" s="35"/>
      <c r="AT17" s="36">
        <f t="shared" si="1"/>
        <v>44224</v>
      </c>
      <c r="AU17" s="36">
        <v>44557</v>
      </c>
      <c r="AV17" s="36"/>
      <c r="AW17" s="22" t="s">
        <v>87</v>
      </c>
      <c r="AX17" s="22"/>
      <c r="AY17" s="22"/>
      <c r="AZ17" s="22" t="s">
        <v>87</v>
      </c>
      <c r="BA17" s="22">
        <v>0</v>
      </c>
      <c r="BB17" s="22"/>
      <c r="BC17" s="22"/>
      <c r="BD17" s="22"/>
      <c r="BE17" s="37" t="s">
        <v>229</v>
      </c>
      <c r="BF17" s="38">
        <f t="shared" si="2"/>
        <v>95825708</v>
      </c>
      <c r="BG17" s="39" t="s">
        <v>114</v>
      </c>
      <c r="BH17" s="47" t="s">
        <v>230</v>
      </c>
      <c r="BI17" s="17" t="s">
        <v>91</v>
      </c>
      <c r="BJ17" s="17"/>
      <c r="BK17" s="41" t="s">
        <v>231</v>
      </c>
      <c r="BL17" s="48" t="s">
        <v>93</v>
      </c>
      <c r="BM17" s="42"/>
      <c r="BN17" s="17"/>
      <c r="BO17" s="61"/>
      <c r="BP17" s="61">
        <f t="shared" si="3"/>
        <v>9582570.8000000007</v>
      </c>
      <c r="BQ17" s="44">
        <f t="shared" si="4"/>
        <v>44224</v>
      </c>
      <c r="BR17" s="64">
        <v>44619</v>
      </c>
      <c r="BS17" s="64"/>
      <c r="BT17" s="64"/>
    </row>
    <row r="18" spans="1:72" ht="12.75" customHeight="1">
      <c r="A18" s="19" t="s">
        <v>232</v>
      </c>
      <c r="B18" s="20" t="s">
        <v>70</v>
      </c>
      <c r="C18" s="21" t="s">
        <v>233</v>
      </c>
      <c r="D18" s="22">
        <v>17</v>
      </c>
      <c r="E18" s="22" t="s">
        <v>234</v>
      </c>
      <c r="F18" s="23">
        <v>44224</v>
      </c>
      <c r="G18" s="22" t="s">
        <v>235</v>
      </c>
      <c r="H18" s="22" t="s">
        <v>74</v>
      </c>
      <c r="I18" s="22" t="s">
        <v>75</v>
      </c>
      <c r="J18" s="24" t="s">
        <v>76</v>
      </c>
      <c r="K18" s="24">
        <v>6121</v>
      </c>
      <c r="L18" s="24">
        <v>6321</v>
      </c>
      <c r="M18" s="23"/>
      <c r="N18" s="23">
        <v>44224</v>
      </c>
      <c r="O18" s="17"/>
      <c r="P18" s="25">
        <v>8711428</v>
      </c>
      <c r="Q18" s="25">
        <v>60979996</v>
      </c>
      <c r="R18" s="26">
        <f t="shared" si="9"/>
        <v>0</v>
      </c>
      <c r="S18" s="22" t="s">
        <v>77</v>
      </c>
      <c r="T18" s="22" t="s">
        <v>78</v>
      </c>
      <c r="U18" s="55">
        <v>35523975</v>
      </c>
      <c r="V18" s="27" t="s">
        <v>79</v>
      </c>
      <c r="W18" s="28" t="s">
        <v>80</v>
      </c>
      <c r="X18" s="28"/>
      <c r="Y18" s="22" t="s">
        <v>234</v>
      </c>
      <c r="Z18" s="22" t="s">
        <v>98</v>
      </c>
      <c r="AA18" s="22" t="s">
        <v>99</v>
      </c>
      <c r="AB18" s="22" t="s">
        <v>100</v>
      </c>
      <c r="AC18" s="45">
        <v>44224</v>
      </c>
      <c r="AD18" s="22" t="s">
        <v>236</v>
      </c>
      <c r="AE18" s="17" t="s">
        <v>160</v>
      </c>
      <c r="AF18" s="22" t="s">
        <v>83</v>
      </c>
      <c r="AG18" s="22" t="s">
        <v>78</v>
      </c>
      <c r="AH18" s="31">
        <v>51725551</v>
      </c>
      <c r="AI18" s="17" t="s">
        <v>161</v>
      </c>
      <c r="AJ18" s="24">
        <v>210</v>
      </c>
      <c r="AK18" s="22" t="s">
        <v>85</v>
      </c>
      <c r="AL18" s="46">
        <v>44224</v>
      </c>
      <c r="AM18" s="50">
        <v>44224</v>
      </c>
      <c r="AN18" s="22" t="s">
        <v>86</v>
      </c>
      <c r="AO18" s="22">
        <v>0</v>
      </c>
      <c r="AP18" s="34">
        <v>0</v>
      </c>
      <c r="AQ18" s="35"/>
      <c r="AR18" s="29">
        <v>0</v>
      </c>
      <c r="AS18" s="35"/>
      <c r="AT18" s="36">
        <f t="shared" si="1"/>
        <v>44224</v>
      </c>
      <c r="AU18" s="36">
        <v>44435</v>
      </c>
      <c r="AV18" s="36"/>
      <c r="AW18" s="22" t="s">
        <v>87</v>
      </c>
      <c r="AX18" s="22"/>
      <c r="AY18" s="22"/>
      <c r="AZ18" s="22" t="s">
        <v>87</v>
      </c>
      <c r="BA18" s="22">
        <v>0</v>
      </c>
      <c r="BB18" s="22"/>
      <c r="BC18" s="22"/>
      <c r="BD18" s="22"/>
      <c r="BE18" s="37" t="s">
        <v>237</v>
      </c>
      <c r="BF18" s="38">
        <f t="shared" si="2"/>
        <v>60979996</v>
      </c>
      <c r="BG18" s="39" t="s">
        <v>114</v>
      </c>
      <c r="BH18" s="47" t="s">
        <v>238</v>
      </c>
      <c r="BI18" s="17" t="s">
        <v>172</v>
      </c>
      <c r="BJ18" s="17"/>
      <c r="BK18" s="41" t="s">
        <v>239</v>
      </c>
      <c r="BL18" s="48" t="s">
        <v>93</v>
      </c>
      <c r="BM18" s="42"/>
      <c r="BN18" s="17"/>
      <c r="BO18" s="43"/>
      <c r="BP18" s="43">
        <f t="shared" si="3"/>
        <v>6097999.6000000006</v>
      </c>
      <c r="BQ18" s="44">
        <f t="shared" si="4"/>
        <v>44224</v>
      </c>
      <c r="BR18" s="17" t="s">
        <v>240</v>
      </c>
      <c r="BS18" s="17"/>
      <c r="BT18" s="17"/>
    </row>
    <row r="19" spans="1:72" ht="12.75" customHeight="1">
      <c r="A19" s="19" t="s">
        <v>241</v>
      </c>
      <c r="B19" s="20" t="s">
        <v>70</v>
      </c>
      <c r="C19" s="21" t="s">
        <v>242</v>
      </c>
      <c r="D19" s="22">
        <v>18</v>
      </c>
      <c r="E19" s="22" t="s">
        <v>243</v>
      </c>
      <c r="F19" s="23">
        <v>44224</v>
      </c>
      <c r="G19" s="22" t="s">
        <v>244</v>
      </c>
      <c r="H19" s="22" t="s">
        <v>74</v>
      </c>
      <c r="I19" s="22" t="s">
        <v>75</v>
      </c>
      <c r="J19" s="24" t="s">
        <v>76</v>
      </c>
      <c r="K19" s="24">
        <v>4721</v>
      </c>
      <c r="L19" s="24">
        <v>6421</v>
      </c>
      <c r="M19" s="23"/>
      <c r="N19" s="23">
        <v>44224</v>
      </c>
      <c r="O19" s="17"/>
      <c r="P19" s="25">
        <v>2730447</v>
      </c>
      <c r="Q19" s="25">
        <v>30034917</v>
      </c>
      <c r="R19" s="26">
        <f t="shared" si="9"/>
        <v>0</v>
      </c>
      <c r="S19" s="22" t="s">
        <v>77</v>
      </c>
      <c r="T19" s="22" t="s">
        <v>78</v>
      </c>
      <c r="U19" s="27">
        <v>1014207218</v>
      </c>
      <c r="V19" s="27" t="s">
        <v>79</v>
      </c>
      <c r="W19" s="28" t="s">
        <v>80</v>
      </c>
      <c r="X19" s="28"/>
      <c r="Y19" s="22" t="s">
        <v>243</v>
      </c>
      <c r="Z19" s="22" t="s">
        <v>81</v>
      </c>
      <c r="AA19" s="29"/>
      <c r="AB19" s="30" t="s">
        <v>79</v>
      </c>
      <c r="AC19" s="30" t="s">
        <v>79</v>
      </c>
      <c r="AD19" s="30" t="s">
        <v>79</v>
      </c>
      <c r="AE19" s="17" t="s">
        <v>245</v>
      </c>
      <c r="AF19" s="22" t="s">
        <v>83</v>
      </c>
      <c r="AG19" s="22" t="s">
        <v>78</v>
      </c>
      <c r="AH19" s="31">
        <v>52260278</v>
      </c>
      <c r="AI19" s="17" t="s">
        <v>246</v>
      </c>
      <c r="AJ19" s="24">
        <v>330</v>
      </c>
      <c r="AK19" s="22" t="s">
        <v>85</v>
      </c>
      <c r="AL19" s="32" t="s">
        <v>79</v>
      </c>
      <c r="AM19" s="50">
        <v>44224</v>
      </c>
      <c r="AN19" s="22" t="s">
        <v>86</v>
      </c>
      <c r="AO19" s="22">
        <v>0</v>
      </c>
      <c r="AP19" s="34">
        <v>0</v>
      </c>
      <c r="AQ19" s="35"/>
      <c r="AR19" s="29">
        <v>0</v>
      </c>
      <c r="AS19" s="35"/>
      <c r="AT19" s="36">
        <f t="shared" si="1"/>
        <v>44224</v>
      </c>
      <c r="AU19" s="36">
        <v>44557</v>
      </c>
      <c r="AV19" s="36"/>
      <c r="AW19" s="22" t="s">
        <v>87</v>
      </c>
      <c r="AX19" s="22"/>
      <c r="AY19" s="22"/>
      <c r="AZ19" s="22" t="s">
        <v>87</v>
      </c>
      <c r="BA19" s="22">
        <v>0</v>
      </c>
      <c r="BB19" s="22"/>
      <c r="BC19" s="22"/>
      <c r="BD19" s="22"/>
      <c r="BE19" s="37" t="s">
        <v>247</v>
      </c>
      <c r="BF19" s="38">
        <f t="shared" si="2"/>
        <v>30034917</v>
      </c>
      <c r="BG19" s="39" t="s">
        <v>143</v>
      </c>
      <c r="BH19" s="40" t="s">
        <v>248</v>
      </c>
      <c r="BI19" s="17" t="s">
        <v>91</v>
      </c>
      <c r="BJ19" s="17"/>
      <c r="BK19" s="41" t="s">
        <v>249</v>
      </c>
      <c r="BL19" s="48" t="s">
        <v>93</v>
      </c>
      <c r="BM19" s="42"/>
      <c r="BN19" s="17"/>
      <c r="BO19" s="43"/>
      <c r="BP19" s="43">
        <f t="shared" si="3"/>
        <v>3003491.7</v>
      </c>
      <c r="BQ19" s="44">
        <f t="shared" si="4"/>
        <v>44224</v>
      </c>
      <c r="BR19" s="58" t="s">
        <v>79</v>
      </c>
      <c r="BS19" s="58"/>
      <c r="BT19" s="58"/>
    </row>
    <row r="20" spans="1:72" ht="12.75" customHeight="1">
      <c r="A20" s="19" t="s">
        <v>250</v>
      </c>
      <c r="B20" s="20" t="s">
        <v>70</v>
      </c>
      <c r="C20" s="21" t="s">
        <v>251</v>
      </c>
      <c r="D20" s="22">
        <v>19</v>
      </c>
      <c r="E20" s="22" t="s">
        <v>252</v>
      </c>
      <c r="F20" s="23">
        <v>44224</v>
      </c>
      <c r="G20" s="22" t="s">
        <v>253</v>
      </c>
      <c r="H20" s="22" t="s">
        <v>74</v>
      </c>
      <c r="I20" s="22" t="s">
        <v>75</v>
      </c>
      <c r="J20" s="24" t="s">
        <v>76</v>
      </c>
      <c r="K20" s="24">
        <v>6721</v>
      </c>
      <c r="L20" s="24">
        <v>6521</v>
      </c>
      <c r="M20" s="23"/>
      <c r="N20" s="23">
        <v>44224</v>
      </c>
      <c r="O20" s="17"/>
      <c r="P20" s="25">
        <v>4944018</v>
      </c>
      <c r="Q20" s="25">
        <v>34608126</v>
      </c>
      <c r="R20" s="26">
        <f t="shared" si="9"/>
        <v>0</v>
      </c>
      <c r="S20" s="22" t="s">
        <v>77</v>
      </c>
      <c r="T20" s="22" t="s">
        <v>78</v>
      </c>
      <c r="U20" s="27">
        <v>80926500</v>
      </c>
      <c r="V20" s="27" t="s">
        <v>79</v>
      </c>
      <c r="W20" s="28" t="s">
        <v>80</v>
      </c>
      <c r="X20" s="28"/>
      <c r="Y20" s="22" t="s">
        <v>252</v>
      </c>
      <c r="Z20" s="22" t="s">
        <v>98</v>
      </c>
      <c r="AA20" s="22" t="s">
        <v>254</v>
      </c>
      <c r="AB20" s="22" t="s">
        <v>100</v>
      </c>
      <c r="AC20" s="45">
        <v>44224</v>
      </c>
      <c r="AD20" s="22" t="s">
        <v>255</v>
      </c>
      <c r="AE20" s="17" t="s">
        <v>216</v>
      </c>
      <c r="AF20" s="22" t="s">
        <v>83</v>
      </c>
      <c r="AG20" s="22" t="s">
        <v>78</v>
      </c>
      <c r="AH20" s="31">
        <v>52821677</v>
      </c>
      <c r="AI20" s="17" t="s">
        <v>217</v>
      </c>
      <c r="AJ20" s="24">
        <v>210</v>
      </c>
      <c r="AK20" s="22" t="s">
        <v>85</v>
      </c>
      <c r="AL20" s="46">
        <v>44224</v>
      </c>
      <c r="AM20" s="50">
        <v>44224</v>
      </c>
      <c r="AN20" s="22" t="s">
        <v>86</v>
      </c>
      <c r="AO20" s="22">
        <v>0</v>
      </c>
      <c r="AP20" s="34">
        <v>0</v>
      </c>
      <c r="AQ20" s="35"/>
      <c r="AR20" s="29">
        <v>0</v>
      </c>
      <c r="AS20" s="35"/>
      <c r="AT20" s="36">
        <f t="shared" si="1"/>
        <v>44224</v>
      </c>
      <c r="AU20" s="36">
        <v>44435</v>
      </c>
      <c r="AV20" s="20"/>
      <c r="AW20" s="22" t="s">
        <v>87</v>
      </c>
      <c r="AX20" s="22"/>
      <c r="AY20" s="22"/>
      <c r="AZ20" s="22" t="s">
        <v>87</v>
      </c>
      <c r="BA20" s="22">
        <v>0</v>
      </c>
      <c r="BB20" s="22"/>
      <c r="BC20" s="22"/>
      <c r="BD20" s="22"/>
      <c r="BE20" s="37" t="s">
        <v>256</v>
      </c>
      <c r="BF20" s="38">
        <f t="shared" si="2"/>
        <v>34608126</v>
      </c>
      <c r="BG20" s="39" t="s">
        <v>143</v>
      </c>
      <c r="BH20" s="40" t="s">
        <v>257</v>
      </c>
      <c r="BI20" s="17" t="s">
        <v>172</v>
      </c>
      <c r="BJ20" s="17"/>
      <c r="BK20" s="41" t="s">
        <v>258</v>
      </c>
      <c r="BL20" s="48" t="s">
        <v>93</v>
      </c>
      <c r="BM20" s="42"/>
      <c r="BN20" s="17"/>
      <c r="BO20" s="43"/>
      <c r="BP20" s="43">
        <f t="shared" si="3"/>
        <v>3460812.6</v>
      </c>
      <c r="BQ20" s="44">
        <f t="shared" si="4"/>
        <v>44224</v>
      </c>
      <c r="BR20" s="17" t="s">
        <v>240</v>
      </c>
      <c r="BS20" s="17"/>
      <c r="BT20" s="17"/>
    </row>
    <row r="21" spans="1:72" ht="12.75" customHeight="1">
      <c r="A21" s="19" t="s">
        <v>259</v>
      </c>
      <c r="B21" s="20" t="s">
        <v>70</v>
      </c>
      <c r="C21" s="21" t="s">
        <v>260</v>
      </c>
      <c r="D21" s="22">
        <v>20</v>
      </c>
      <c r="E21" s="22" t="s">
        <v>261</v>
      </c>
      <c r="F21" s="23">
        <v>44225</v>
      </c>
      <c r="G21" s="22" t="s">
        <v>262</v>
      </c>
      <c r="H21" s="22" t="s">
        <v>74</v>
      </c>
      <c r="I21" s="22" t="s">
        <v>75</v>
      </c>
      <c r="J21" s="24" t="s">
        <v>76</v>
      </c>
      <c r="K21" s="24">
        <v>8221</v>
      </c>
      <c r="L21" s="24">
        <v>7121</v>
      </c>
      <c r="M21" s="23"/>
      <c r="N21" s="23">
        <v>44225</v>
      </c>
      <c r="O21" s="17"/>
      <c r="P21" s="25">
        <v>2730447</v>
      </c>
      <c r="Q21" s="25">
        <v>30034917</v>
      </c>
      <c r="R21" s="26">
        <f t="shared" si="9"/>
        <v>0</v>
      </c>
      <c r="S21" s="22" t="s">
        <v>77</v>
      </c>
      <c r="T21" s="22" t="s">
        <v>78</v>
      </c>
      <c r="U21" s="27">
        <v>24081439</v>
      </c>
      <c r="V21" s="27" t="s">
        <v>79</v>
      </c>
      <c r="W21" s="28" t="s">
        <v>80</v>
      </c>
      <c r="X21" s="28"/>
      <c r="Y21" s="22" t="s">
        <v>261</v>
      </c>
      <c r="Z21" s="22" t="s">
        <v>81</v>
      </c>
      <c r="AA21" s="29"/>
      <c r="AB21" s="30" t="s">
        <v>79</v>
      </c>
      <c r="AC21" s="30" t="s">
        <v>79</v>
      </c>
      <c r="AD21" s="30" t="s">
        <v>79</v>
      </c>
      <c r="AE21" s="17" t="s">
        <v>206</v>
      </c>
      <c r="AF21" s="22" t="s">
        <v>83</v>
      </c>
      <c r="AG21" s="22" t="s">
        <v>78</v>
      </c>
      <c r="AH21" s="31">
        <v>3033010</v>
      </c>
      <c r="AI21" s="17" t="s">
        <v>207</v>
      </c>
      <c r="AJ21" s="24">
        <v>330</v>
      </c>
      <c r="AK21" s="22" t="s">
        <v>85</v>
      </c>
      <c r="AL21" s="32" t="s">
        <v>79</v>
      </c>
      <c r="AM21" s="50">
        <v>44225</v>
      </c>
      <c r="AN21" s="22" t="s">
        <v>86</v>
      </c>
      <c r="AO21" s="22">
        <v>0</v>
      </c>
      <c r="AP21" s="34">
        <v>0</v>
      </c>
      <c r="AQ21" s="35"/>
      <c r="AR21" s="29">
        <v>0</v>
      </c>
      <c r="AS21" s="35"/>
      <c r="AT21" s="36">
        <f t="shared" si="1"/>
        <v>44225</v>
      </c>
      <c r="AU21" s="36">
        <v>44558</v>
      </c>
      <c r="AV21" s="20"/>
      <c r="AW21" s="22" t="s">
        <v>87</v>
      </c>
      <c r="AX21" s="22"/>
      <c r="AY21" s="22"/>
      <c r="AZ21" s="22" t="s">
        <v>87</v>
      </c>
      <c r="BA21" s="22">
        <v>0</v>
      </c>
      <c r="BB21" s="22"/>
      <c r="BC21" s="22"/>
      <c r="BD21" s="22"/>
      <c r="BE21" s="37" t="s">
        <v>263</v>
      </c>
      <c r="BF21" s="38">
        <f t="shared" si="2"/>
        <v>30034917</v>
      </c>
      <c r="BG21" s="39" t="s">
        <v>96</v>
      </c>
      <c r="BH21" s="40" t="s">
        <v>264</v>
      </c>
      <c r="BI21" s="17" t="s">
        <v>91</v>
      </c>
      <c r="BJ21" s="17"/>
      <c r="BK21" s="41" t="s">
        <v>265</v>
      </c>
      <c r="BL21" s="48" t="s">
        <v>93</v>
      </c>
      <c r="BM21" s="42"/>
      <c r="BN21" s="17"/>
      <c r="BO21" s="43"/>
      <c r="BP21" s="43">
        <f t="shared" si="3"/>
        <v>3003491.7</v>
      </c>
      <c r="BQ21" s="44">
        <f t="shared" si="4"/>
        <v>44225</v>
      </c>
      <c r="BR21" s="58" t="s">
        <v>79</v>
      </c>
      <c r="BS21" s="58"/>
      <c r="BT21" s="58"/>
    </row>
    <row r="22" spans="1:72" ht="12.75" customHeight="1">
      <c r="A22" s="19" t="s">
        <v>266</v>
      </c>
      <c r="B22" s="20" t="s">
        <v>70</v>
      </c>
      <c r="C22" s="21" t="s">
        <v>267</v>
      </c>
      <c r="D22" s="22">
        <v>21</v>
      </c>
      <c r="E22" s="22" t="s">
        <v>268</v>
      </c>
      <c r="F22" s="23">
        <v>44225</v>
      </c>
      <c r="G22" s="22" t="s">
        <v>269</v>
      </c>
      <c r="H22" s="22" t="s">
        <v>74</v>
      </c>
      <c r="I22" s="22" t="s">
        <v>75</v>
      </c>
      <c r="J22" s="24" t="s">
        <v>76</v>
      </c>
      <c r="K22" s="24">
        <v>5821</v>
      </c>
      <c r="L22" s="24">
        <v>7221</v>
      </c>
      <c r="M22" s="23"/>
      <c r="N22" s="23">
        <v>44225</v>
      </c>
      <c r="O22" s="17"/>
      <c r="P22" s="25">
        <v>8711428</v>
      </c>
      <c r="Q22" s="25">
        <v>95825708</v>
      </c>
      <c r="R22" s="26">
        <f t="shared" si="9"/>
        <v>0</v>
      </c>
      <c r="S22" s="22" t="s">
        <v>77</v>
      </c>
      <c r="T22" s="22" t="s">
        <v>78</v>
      </c>
      <c r="U22" s="27">
        <v>82392676</v>
      </c>
      <c r="V22" s="27" t="s">
        <v>79</v>
      </c>
      <c r="W22" s="28" t="s">
        <v>80</v>
      </c>
      <c r="X22" s="28"/>
      <c r="Y22" s="22" t="s">
        <v>268</v>
      </c>
      <c r="Z22" s="22" t="s">
        <v>98</v>
      </c>
      <c r="AA22" s="22" t="s">
        <v>270</v>
      </c>
      <c r="AB22" s="22" t="s">
        <v>100</v>
      </c>
      <c r="AC22" s="45">
        <v>44225</v>
      </c>
      <c r="AD22" s="22" t="s">
        <v>271</v>
      </c>
      <c r="AE22" s="17" t="s">
        <v>272</v>
      </c>
      <c r="AF22" s="22" t="s">
        <v>83</v>
      </c>
      <c r="AG22" s="22" t="s">
        <v>78</v>
      </c>
      <c r="AH22" s="31">
        <v>51723033</v>
      </c>
      <c r="AI22" s="17" t="s">
        <v>273</v>
      </c>
      <c r="AJ22" s="24">
        <v>330</v>
      </c>
      <c r="AK22" s="22" t="s">
        <v>85</v>
      </c>
      <c r="AL22" s="46">
        <v>44225</v>
      </c>
      <c r="AM22" s="50">
        <v>44225</v>
      </c>
      <c r="AN22" s="22" t="s">
        <v>86</v>
      </c>
      <c r="AO22" s="22">
        <v>0</v>
      </c>
      <c r="AP22" s="34">
        <v>0</v>
      </c>
      <c r="AQ22" s="35"/>
      <c r="AR22" s="29">
        <v>0</v>
      </c>
      <c r="AS22" s="35"/>
      <c r="AT22" s="36">
        <f t="shared" si="1"/>
        <v>44225</v>
      </c>
      <c r="AU22" s="36">
        <v>44558</v>
      </c>
      <c r="AV22" s="36"/>
      <c r="AW22" s="22" t="s">
        <v>87</v>
      </c>
      <c r="AX22" s="22"/>
      <c r="AY22" s="22"/>
      <c r="AZ22" s="22" t="s">
        <v>87</v>
      </c>
      <c r="BA22" s="22">
        <v>0</v>
      </c>
      <c r="BB22" s="22"/>
      <c r="BC22" s="22"/>
      <c r="BD22" s="22"/>
      <c r="BE22" s="37" t="s">
        <v>274</v>
      </c>
      <c r="BF22" s="38">
        <f t="shared" si="2"/>
        <v>95825708</v>
      </c>
      <c r="BG22" s="39" t="s">
        <v>96</v>
      </c>
      <c r="BH22" s="65" t="s">
        <v>275</v>
      </c>
      <c r="BI22" s="17" t="s">
        <v>91</v>
      </c>
      <c r="BJ22" s="17"/>
      <c r="BK22" s="41" t="s">
        <v>276</v>
      </c>
      <c r="BL22" s="48" t="s">
        <v>93</v>
      </c>
      <c r="BM22" s="42"/>
      <c r="BN22" s="17"/>
      <c r="BO22" s="61"/>
      <c r="BP22" s="61">
        <f t="shared" si="3"/>
        <v>9582570.8000000007</v>
      </c>
      <c r="BQ22" s="44">
        <f t="shared" si="4"/>
        <v>44225</v>
      </c>
      <c r="BR22" s="64">
        <v>44740</v>
      </c>
      <c r="BS22" s="64"/>
      <c r="BT22" s="64"/>
    </row>
    <row r="23" spans="1:72" ht="12.75" customHeight="1">
      <c r="A23" s="19" t="s">
        <v>277</v>
      </c>
      <c r="B23" s="20" t="s">
        <v>70</v>
      </c>
      <c r="C23" s="21" t="s">
        <v>278</v>
      </c>
      <c r="D23" s="22">
        <v>22</v>
      </c>
      <c r="E23" s="22" t="s">
        <v>279</v>
      </c>
      <c r="F23" s="23">
        <v>44225</v>
      </c>
      <c r="G23" s="22" t="s">
        <v>280</v>
      </c>
      <c r="H23" s="22" t="s">
        <v>74</v>
      </c>
      <c r="I23" s="22" t="s">
        <v>75</v>
      </c>
      <c r="J23" s="24" t="s">
        <v>76</v>
      </c>
      <c r="K23" s="24">
        <v>6821</v>
      </c>
      <c r="L23" s="24">
        <v>7321</v>
      </c>
      <c r="M23" s="23"/>
      <c r="N23" s="23">
        <v>44225</v>
      </c>
      <c r="O23" s="17"/>
      <c r="P23" s="25">
        <v>6595797</v>
      </c>
      <c r="Q23" s="25">
        <v>72553767</v>
      </c>
      <c r="R23" s="26">
        <f t="shared" si="9"/>
        <v>0</v>
      </c>
      <c r="S23" s="22" t="s">
        <v>77</v>
      </c>
      <c r="T23" s="22" t="s">
        <v>78</v>
      </c>
      <c r="U23" s="27">
        <v>1020747020</v>
      </c>
      <c r="V23" s="27" t="s">
        <v>79</v>
      </c>
      <c r="W23" s="28" t="s">
        <v>80</v>
      </c>
      <c r="X23" s="28"/>
      <c r="Y23" s="22" t="s">
        <v>279</v>
      </c>
      <c r="Z23" s="22" t="s">
        <v>98</v>
      </c>
      <c r="AA23" s="22" t="s">
        <v>99</v>
      </c>
      <c r="AB23" s="22" t="s">
        <v>100</v>
      </c>
      <c r="AC23" s="45">
        <v>44225</v>
      </c>
      <c r="AD23" s="22" t="s">
        <v>281</v>
      </c>
      <c r="AE23" s="17" t="s">
        <v>216</v>
      </c>
      <c r="AF23" s="22" t="s">
        <v>83</v>
      </c>
      <c r="AG23" s="22" t="s">
        <v>78</v>
      </c>
      <c r="AH23" s="31">
        <v>52821677</v>
      </c>
      <c r="AI23" s="17" t="s">
        <v>217</v>
      </c>
      <c r="AJ23" s="24">
        <v>330</v>
      </c>
      <c r="AK23" s="22" t="s">
        <v>85</v>
      </c>
      <c r="AL23" s="46">
        <v>44225</v>
      </c>
      <c r="AM23" s="50">
        <v>44225</v>
      </c>
      <c r="AN23" s="22" t="s">
        <v>86</v>
      </c>
      <c r="AO23" s="22">
        <v>0</v>
      </c>
      <c r="AP23" s="34">
        <v>0</v>
      </c>
      <c r="AQ23" s="35"/>
      <c r="AR23" s="29">
        <v>0</v>
      </c>
      <c r="AS23" s="35"/>
      <c r="AT23" s="36">
        <f t="shared" si="1"/>
        <v>44225</v>
      </c>
      <c r="AU23" s="36">
        <v>44558</v>
      </c>
      <c r="AV23" s="20"/>
      <c r="AW23" s="22" t="s">
        <v>87</v>
      </c>
      <c r="AX23" s="22"/>
      <c r="AY23" s="22"/>
      <c r="AZ23" s="22" t="s">
        <v>87</v>
      </c>
      <c r="BA23" s="22">
        <v>0</v>
      </c>
      <c r="BB23" s="22"/>
      <c r="BC23" s="22"/>
      <c r="BD23" s="22"/>
      <c r="BE23" s="37" t="s">
        <v>282</v>
      </c>
      <c r="BF23" s="38">
        <f t="shared" si="2"/>
        <v>72553767</v>
      </c>
      <c r="BG23" s="39" t="s">
        <v>114</v>
      </c>
      <c r="BH23" s="47" t="s">
        <v>283</v>
      </c>
      <c r="BI23" s="17" t="s">
        <v>91</v>
      </c>
      <c r="BJ23" s="17"/>
      <c r="BK23" s="41" t="s">
        <v>284</v>
      </c>
      <c r="BL23" s="48" t="s">
        <v>93</v>
      </c>
      <c r="BM23" s="42"/>
      <c r="BN23" s="17"/>
      <c r="BO23" s="61"/>
      <c r="BP23" s="61">
        <f t="shared" si="3"/>
        <v>7255376.7000000002</v>
      </c>
      <c r="BQ23" s="44">
        <f t="shared" si="4"/>
        <v>44225</v>
      </c>
      <c r="BR23" s="64">
        <v>44740</v>
      </c>
      <c r="BS23" s="64"/>
      <c r="BT23" s="64"/>
    </row>
    <row r="24" spans="1:72" ht="12.75" customHeight="1">
      <c r="A24" s="19" t="s">
        <v>285</v>
      </c>
      <c r="B24" s="20" t="s">
        <v>70</v>
      </c>
      <c r="C24" s="21" t="s">
        <v>286</v>
      </c>
      <c r="D24" s="22">
        <v>23</v>
      </c>
      <c r="E24" s="22" t="s">
        <v>287</v>
      </c>
      <c r="F24" s="23">
        <v>44225</v>
      </c>
      <c r="G24" s="22" t="s">
        <v>288</v>
      </c>
      <c r="H24" s="22" t="s">
        <v>74</v>
      </c>
      <c r="I24" s="22" t="s">
        <v>75</v>
      </c>
      <c r="J24" s="24" t="s">
        <v>76</v>
      </c>
      <c r="K24" s="24">
        <v>11021</v>
      </c>
      <c r="L24" s="24">
        <v>7421</v>
      </c>
      <c r="M24" s="23"/>
      <c r="N24" s="23">
        <v>44225</v>
      </c>
      <c r="O24" s="17"/>
      <c r="P24" s="25">
        <v>4536731</v>
      </c>
      <c r="Q24" s="25">
        <v>50206490</v>
      </c>
      <c r="R24" s="26">
        <f t="shared" si="9"/>
        <v>0.26666666567325592</v>
      </c>
      <c r="S24" s="22" t="s">
        <v>77</v>
      </c>
      <c r="T24" s="22" t="s">
        <v>78</v>
      </c>
      <c r="U24" s="27">
        <v>79806408</v>
      </c>
      <c r="V24" s="27" t="s">
        <v>79</v>
      </c>
      <c r="W24" s="28" t="s">
        <v>80</v>
      </c>
      <c r="X24" s="28"/>
      <c r="Y24" s="22" t="s">
        <v>287</v>
      </c>
      <c r="Z24" s="22" t="s">
        <v>98</v>
      </c>
      <c r="AA24" s="22" t="s">
        <v>99</v>
      </c>
      <c r="AB24" s="22" t="s">
        <v>100</v>
      </c>
      <c r="AC24" s="45">
        <v>44225</v>
      </c>
      <c r="AD24" s="22" t="s">
        <v>289</v>
      </c>
      <c r="AE24" s="17" t="s">
        <v>206</v>
      </c>
      <c r="AF24" s="22" t="s">
        <v>83</v>
      </c>
      <c r="AG24" s="22" t="s">
        <v>78</v>
      </c>
      <c r="AH24" s="31">
        <v>3033010</v>
      </c>
      <c r="AI24" s="17" t="s">
        <v>207</v>
      </c>
      <c r="AJ24" s="24">
        <v>332</v>
      </c>
      <c r="AK24" s="22" t="s">
        <v>85</v>
      </c>
      <c r="AL24" s="46">
        <v>44225</v>
      </c>
      <c r="AM24" s="50">
        <v>44225</v>
      </c>
      <c r="AN24" s="22" t="s">
        <v>86</v>
      </c>
      <c r="AO24" s="22">
        <v>0</v>
      </c>
      <c r="AP24" s="34">
        <v>0</v>
      </c>
      <c r="AQ24" s="35"/>
      <c r="AR24" s="29">
        <v>0</v>
      </c>
      <c r="AS24" s="35"/>
      <c r="AT24" s="36">
        <f t="shared" si="1"/>
        <v>44225</v>
      </c>
      <c r="AU24" s="36">
        <v>44560</v>
      </c>
      <c r="AV24" s="20"/>
      <c r="AW24" s="22" t="s">
        <v>87</v>
      </c>
      <c r="AX24" s="22"/>
      <c r="AY24" s="22"/>
      <c r="AZ24" s="22" t="s">
        <v>87</v>
      </c>
      <c r="BA24" s="22">
        <v>0</v>
      </c>
      <c r="BB24" s="22"/>
      <c r="BC24" s="22"/>
      <c r="BD24" s="22"/>
      <c r="BE24" s="37" t="s">
        <v>290</v>
      </c>
      <c r="BF24" s="38">
        <f t="shared" si="2"/>
        <v>50206490</v>
      </c>
      <c r="BG24" s="39" t="s">
        <v>96</v>
      </c>
      <c r="BH24" s="47" t="s">
        <v>291</v>
      </c>
      <c r="BI24" s="17" t="s">
        <v>91</v>
      </c>
      <c r="BJ24" s="17"/>
      <c r="BK24" s="41" t="s">
        <v>292</v>
      </c>
      <c r="BL24" s="48" t="s">
        <v>93</v>
      </c>
      <c r="BM24" s="42"/>
      <c r="BN24" s="17"/>
      <c r="BO24" s="61"/>
      <c r="BP24" s="61">
        <f t="shared" si="3"/>
        <v>5020649</v>
      </c>
      <c r="BQ24" s="44">
        <f t="shared" si="4"/>
        <v>44225</v>
      </c>
      <c r="BR24" s="64">
        <v>44740</v>
      </c>
      <c r="BS24" s="64"/>
      <c r="BT24" s="64"/>
    </row>
    <row r="25" spans="1:72" ht="12.75" customHeight="1">
      <c r="A25" s="19" t="s">
        <v>293</v>
      </c>
      <c r="B25" s="20" t="s">
        <v>70</v>
      </c>
      <c r="C25" s="21" t="s">
        <v>294</v>
      </c>
      <c r="D25" s="22">
        <v>24</v>
      </c>
      <c r="E25" s="22" t="s">
        <v>295</v>
      </c>
      <c r="F25" s="23">
        <v>44225</v>
      </c>
      <c r="G25" s="22" t="s">
        <v>296</v>
      </c>
      <c r="H25" s="22" t="s">
        <v>74</v>
      </c>
      <c r="I25" s="22" t="s">
        <v>75</v>
      </c>
      <c r="J25" s="24" t="s">
        <v>76</v>
      </c>
      <c r="K25" s="24">
        <v>8021</v>
      </c>
      <c r="L25" s="24">
        <v>7521</v>
      </c>
      <c r="M25" s="23"/>
      <c r="N25" s="23">
        <v>44225</v>
      </c>
      <c r="O25" s="17"/>
      <c r="P25" s="25">
        <v>6471348</v>
      </c>
      <c r="Q25" s="25">
        <v>71184828</v>
      </c>
      <c r="R25" s="26">
        <f t="shared" si="9"/>
        <v>0</v>
      </c>
      <c r="S25" s="22" t="s">
        <v>77</v>
      </c>
      <c r="T25" s="22" t="s">
        <v>78</v>
      </c>
      <c r="U25" s="27">
        <v>28549107</v>
      </c>
      <c r="V25" s="27" t="s">
        <v>79</v>
      </c>
      <c r="W25" s="28" t="s">
        <v>80</v>
      </c>
      <c r="X25" s="28"/>
      <c r="Y25" s="22" t="s">
        <v>295</v>
      </c>
      <c r="Z25" s="22" t="s">
        <v>98</v>
      </c>
      <c r="AA25" s="22" t="s">
        <v>297</v>
      </c>
      <c r="AB25" s="22" t="s">
        <v>100</v>
      </c>
      <c r="AC25" s="45">
        <v>44225</v>
      </c>
      <c r="AD25" s="22" t="s">
        <v>298</v>
      </c>
      <c r="AE25" s="17" t="s">
        <v>299</v>
      </c>
      <c r="AF25" s="22" t="s">
        <v>83</v>
      </c>
      <c r="AG25" s="22" t="s">
        <v>78</v>
      </c>
      <c r="AH25" s="31">
        <v>37329045</v>
      </c>
      <c r="AI25" s="17" t="s">
        <v>300</v>
      </c>
      <c r="AJ25" s="24">
        <v>330</v>
      </c>
      <c r="AK25" s="22" t="s">
        <v>85</v>
      </c>
      <c r="AL25" s="46">
        <v>44225</v>
      </c>
      <c r="AM25" s="50">
        <v>44225</v>
      </c>
      <c r="AN25" s="22" t="s">
        <v>86</v>
      </c>
      <c r="AO25" s="22">
        <v>0</v>
      </c>
      <c r="AP25" s="34">
        <v>0</v>
      </c>
      <c r="AQ25" s="35"/>
      <c r="AR25" s="29">
        <v>0</v>
      </c>
      <c r="AS25" s="35"/>
      <c r="AT25" s="36">
        <f t="shared" si="1"/>
        <v>44225</v>
      </c>
      <c r="AU25" s="36">
        <v>44558</v>
      </c>
      <c r="AV25" s="20"/>
      <c r="AW25" s="22" t="s">
        <v>87</v>
      </c>
      <c r="AX25" s="22"/>
      <c r="AY25" s="22"/>
      <c r="AZ25" s="22" t="s">
        <v>87</v>
      </c>
      <c r="BA25" s="22">
        <v>0</v>
      </c>
      <c r="BB25" s="22"/>
      <c r="BC25" s="22"/>
      <c r="BD25" s="22"/>
      <c r="BE25" s="37" t="s">
        <v>301</v>
      </c>
      <c r="BF25" s="38">
        <f t="shared" si="2"/>
        <v>71184828</v>
      </c>
      <c r="BG25" s="66" t="s">
        <v>302</v>
      </c>
      <c r="BH25" s="67" t="s">
        <v>303</v>
      </c>
      <c r="BI25" s="17" t="s">
        <v>91</v>
      </c>
      <c r="BJ25" s="17"/>
      <c r="BK25" s="54" t="s">
        <v>304</v>
      </c>
      <c r="BL25" s="48" t="s">
        <v>93</v>
      </c>
      <c r="BM25" s="42"/>
      <c r="BN25" s="17"/>
      <c r="BO25" s="61"/>
      <c r="BP25" s="61">
        <f t="shared" si="3"/>
        <v>7118482.8000000007</v>
      </c>
      <c r="BQ25" s="44">
        <f t="shared" si="4"/>
        <v>44225</v>
      </c>
      <c r="BR25" s="64">
        <v>44740</v>
      </c>
      <c r="BS25" s="64"/>
      <c r="BT25" s="64"/>
    </row>
    <row r="26" spans="1:72" ht="12.75" customHeight="1">
      <c r="A26" s="19" t="s">
        <v>305</v>
      </c>
      <c r="B26" s="20" t="s">
        <v>70</v>
      </c>
      <c r="C26" s="21" t="s">
        <v>306</v>
      </c>
      <c r="D26" s="22">
        <v>25</v>
      </c>
      <c r="E26" s="22" t="s">
        <v>307</v>
      </c>
      <c r="F26" s="23">
        <v>44225</v>
      </c>
      <c r="G26" s="22" t="s">
        <v>308</v>
      </c>
      <c r="H26" s="22" t="s">
        <v>74</v>
      </c>
      <c r="I26" s="22" t="s">
        <v>75</v>
      </c>
      <c r="J26" s="24" t="s">
        <v>76</v>
      </c>
      <c r="K26" s="24">
        <v>5021</v>
      </c>
      <c r="L26" s="24">
        <v>7621</v>
      </c>
      <c r="M26" s="23"/>
      <c r="N26" s="23">
        <v>44225</v>
      </c>
      <c r="O26" s="17"/>
      <c r="P26" s="25">
        <v>7353804</v>
      </c>
      <c r="Q26" s="25">
        <v>51476628</v>
      </c>
      <c r="R26" s="26">
        <f t="shared" si="9"/>
        <v>0</v>
      </c>
      <c r="S26" s="22" t="s">
        <v>77</v>
      </c>
      <c r="T26" s="22" t="s">
        <v>78</v>
      </c>
      <c r="U26" s="27">
        <v>1020742868</v>
      </c>
      <c r="V26" s="27" t="s">
        <v>79</v>
      </c>
      <c r="W26" s="28" t="s">
        <v>80</v>
      </c>
      <c r="X26" s="28"/>
      <c r="Y26" s="22" t="s">
        <v>307</v>
      </c>
      <c r="Z26" s="22" t="s">
        <v>98</v>
      </c>
      <c r="AA26" s="22" t="s">
        <v>254</v>
      </c>
      <c r="AB26" s="22" t="s">
        <v>100</v>
      </c>
      <c r="AC26" s="45">
        <v>44225</v>
      </c>
      <c r="AD26" s="22" t="s">
        <v>309</v>
      </c>
      <c r="AE26" s="17" t="s">
        <v>216</v>
      </c>
      <c r="AF26" s="22" t="s">
        <v>83</v>
      </c>
      <c r="AG26" s="22" t="s">
        <v>78</v>
      </c>
      <c r="AH26" s="31">
        <v>52821677</v>
      </c>
      <c r="AI26" s="17" t="s">
        <v>217</v>
      </c>
      <c r="AJ26" s="24">
        <v>210</v>
      </c>
      <c r="AK26" s="22" t="s">
        <v>85</v>
      </c>
      <c r="AL26" s="46">
        <v>44225</v>
      </c>
      <c r="AM26" s="50">
        <v>44225</v>
      </c>
      <c r="AN26" s="22" t="s">
        <v>86</v>
      </c>
      <c r="AO26" s="22">
        <v>0</v>
      </c>
      <c r="AP26" s="34">
        <v>0</v>
      </c>
      <c r="AQ26" s="35"/>
      <c r="AR26" s="29">
        <v>0</v>
      </c>
      <c r="AS26" s="35"/>
      <c r="AT26" s="36">
        <f t="shared" si="1"/>
        <v>44225</v>
      </c>
      <c r="AU26" s="36">
        <v>44436</v>
      </c>
      <c r="AV26" s="20"/>
      <c r="AW26" s="22" t="s">
        <v>87</v>
      </c>
      <c r="AX26" s="22"/>
      <c r="AY26" s="22"/>
      <c r="AZ26" s="22" t="s">
        <v>87</v>
      </c>
      <c r="BA26" s="22">
        <v>0</v>
      </c>
      <c r="BB26" s="22"/>
      <c r="BC26" s="22"/>
      <c r="BD26" s="22"/>
      <c r="BE26" s="37" t="s">
        <v>310</v>
      </c>
      <c r="BF26" s="38">
        <f t="shared" si="2"/>
        <v>51476628</v>
      </c>
      <c r="BG26" s="39" t="s">
        <v>96</v>
      </c>
      <c r="BH26" s="47" t="s">
        <v>311</v>
      </c>
      <c r="BI26" s="17" t="s">
        <v>172</v>
      </c>
      <c r="BJ26" s="17"/>
      <c r="BK26" s="41" t="s">
        <v>312</v>
      </c>
      <c r="BL26" s="48" t="s">
        <v>93</v>
      </c>
      <c r="BM26" s="42"/>
      <c r="BN26" s="17"/>
      <c r="BO26" s="43"/>
      <c r="BP26" s="43">
        <f t="shared" si="3"/>
        <v>5147662.8000000007</v>
      </c>
      <c r="BQ26" s="44">
        <f t="shared" si="4"/>
        <v>44225</v>
      </c>
      <c r="BR26" s="17" t="s">
        <v>313</v>
      </c>
      <c r="BS26" s="17"/>
      <c r="BT26" s="17"/>
    </row>
    <row r="27" spans="1:72" ht="12.75" customHeight="1">
      <c r="A27" s="19" t="s">
        <v>314</v>
      </c>
      <c r="B27" s="20" t="s">
        <v>70</v>
      </c>
      <c r="C27" s="21" t="s">
        <v>315</v>
      </c>
      <c r="D27" s="22">
        <v>26</v>
      </c>
      <c r="E27" s="22" t="s">
        <v>316</v>
      </c>
      <c r="F27" s="23">
        <v>44225</v>
      </c>
      <c r="G27" s="22" t="s">
        <v>317</v>
      </c>
      <c r="H27" s="22" t="s">
        <v>74</v>
      </c>
      <c r="I27" s="22" t="s">
        <v>75</v>
      </c>
      <c r="J27" s="24" t="s">
        <v>76</v>
      </c>
      <c r="K27" s="24">
        <v>7821</v>
      </c>
      <c r="L27" s="24">
        <v>7721</v>
      </c>
      <c r="M27" s="23"/>
      <c r="N27" s="23">
        <v>44225</v>
      </c>
      <c r="O27" s="17"/>
      <c r="P27" s="25">
        <v>8711428</v>
      </c>
      <c r="Q27" s="25">
        <v>95825708</v>
      </c>
      <c r="R27" s="26">
        <f t="shared" si="9"/>
        <v>0</v>
      </c>
      <c r="S27" s="22" t="s">
        <v>77</v>
      </c>
      <c r="T27" s="22" t="s">
        <v>78</v>
      </c>
      <c r="U27" s="27">
        <v>80082479</v>
      </c>
      <c r="V27" s="27" t="s">
        <v>79</v>
      </c>
      <c r="W27" s="28" t="s">
        <v>80</v>
      </c>
      <c r="X27" s="28"/>
      <c r="Y27" s="22" t="s">
        <v>316</v>
      </c>
      <c r="Z27" s="22" t="s">
        <v>98</v>
      </c>
      <c r="AA27" s="22" t="s">
        <v>270</v>
      </c>
      <c r="AB27" s="22" t="s">
        <v>100</v>
      </c>
      <c r="AC27" s="45">
        <v>44225</v>
      </c>
      <c r="AD27" s="22" t="s">
        <v>318</v>
      </c>
      <c r="AE27" s="17" t="s">
        <v>272</v>
      </c>
      <c r="AF27" s="22" t="s">
        <v>83</v>
      </c>
      <c r="AG27" s="22" t="s">
        <v>78</v>
      </c>
      <c r="AH27" s="31">
        <v>51723033</v>
      </c>
      <c r="AI27" s="17" t="s">
        <v>273</v>
      </c>
      <c r="AJ27" s="24">
        <v>330</v>
      </c>
      <c r="AK27" s="22" t="s">
        <v>85</v>
      </c>
      <c r="AL27" s="46">
        <v>44225</v>
      </c>
      <c r="AM27" s="50">
        <v>44225</v>
      </c>
      <c r="AN27" s="22" t="s">
        <v>86</v>
      </c>
      <c r="AO27" s="22">
        <v>0</v>
      </c>
      <c r="AP27" s="34">
        <v>0</v>
      </c>
      <c r="AQ27" s="35"/>
      <c r="AR27" s="29">
        <v>0</v>
      </c>
      <c r="AS27" s="35"/>
      <c r="AT27" s="36">
        <f t="shared" si="1"/>
        <v>44225</v>
      </c>
      <c r="AU27" s="36">
        <v>44558</v>
      </c>
      <c r="AV27" s="20"/>
      <c r="AW27" s="22" t="s">
        <v>87</v>
      </c>
      <c r="AX27" s="22"/>
      <c r="AY27" s="22"/>
      <c r="AZ27" s="22" t="s">
        <v>87</v>
      </c>
      <c r="BA27" s="22">
        <v>0</v>
      </c>
      <c r="BB27" s="22"/>
      <c r="BC27" s="22"/>
      <c r="BD27" s="22"/>
      <c r="BE27" s="37" t="s">
        <v>319</v>
      </c>
      <c r="BF27" s="38">
        <f t="shared" si="2"/>
        <v>95825708</v>
      </c>
      <c r="BG27" s="39" t="s">
        <v>114</v>
      </c>
      <c r="BH27" s="68" t="s">
        <v>320</v>
      </c>
      <c r="BI27" s="17" t="s">
        <v>91</v>
      </c>
      <c r="BJ27" s="17"/>
      <c r="BK27" s="54" t="s">
        <v>321</v>
      </c>
      <c r="BL27" s="48" t="s">
        <v>93</v>
      </c>
      <c r="BM27" s="42"/>
      <c r="BN27" s="17"/>
      <c r="BO27" s="43"/>
      <c r="BP27" s="43">
        <f t="shared" si="3"/>
        <v>9582570.8000000007</v>
      </c>
      <c r="BQ27" s="44">
        <f t="shared" si="4"/>
        <v>44225</v>
      </c>
      <c r="BR27" s="64">
        <v>44740</v>
      </c>
      <c r="BS27" s="64"/>
      <c r="BT27" s="64"/>
    </row>
    <row r="28" spans="1:72" ht="12.75" customHeight="1">
      <c r="A28" s="19" t="s">
        <v>322</v>
      </c>
      <c r="B28" s="20" t="s">
        <v>70</v>
      </c>
      <c r="C28" s="21" t="s">
        <v>323</v>
      </c>
      <c r="D28" s="22">
        <v>27</v>
      </c>
      <c r="E28" s="22" t="s">
        <v>324</v>
      </c>
      <c r="F28" s="23">
        <v>44228</v>
      </c>
      <c r="G28" s="22" t="s">
        <v>325</v>
      </c>
      <c r="H28" s="22" t="s">
        <v>74</v>
      </c>
      <c r="I28" s="22" t="s">
        <v>75</v>
      </c>
      <c r="J28" s="24" t="s">
        <v>76</v>
      </c>
      <c r="K28" s="24">
        <v>8421</v>
      </c>
      <c r="L28" s="24">
        <v>8021</v>
      </c>
      <c r="M28" s="23"/>
      <c r="N28" s="23">
        <v>44228</v>
      </c>
      <c r="O28" s="17"/>
      <c r="P28" s="25">
        <v>4536731</v>
      </c>
      <c r="Q28" s="25">
        <v>31757117</v>
      </c>
      <c r="R28" s="26">
        <f t="shared" si="9"/>
        <v>0</v>
      </c>
      <c r="S28" s="22" t="s">
        <v>77</v>
      </c>
      <c r="T28" s="22" t="s">
        <v>78</v>
      </c>
      <c r="U28" s="27">
        <v>1053823698</v>
      </c>
      <c r="V28" s="27" t="s">
        <v>79</v>
      </c>
      <c r="W28" s="28" t="s">
        <v>80</v>
      </c>
      <c r="X28" s="28"/>
      <c r="Y28" s="22" t="s">
        <v>324</v>
      </c>
      <c r="Z28" s="22" t="s">
        <v>81</v>
      </c>
      <c r="AA28" s="29"/>
      <c r="AB28" s="30" t="s">
        <v>79</v>
      </c>
      <c r="AC28" s="30" t="s">
        <v>79</v>
      </c>
      <c r="AD28" s="30" t="s">
        <v>79</v>
      </c>
      <c r="AE28" s="17" t="s">
        <v>299</v>
      </c>
      <c r="AF28" s="22" t="s">
        <v>83</v>
      </c>
      <c r="AG28" s="22" t="s">
        <v>78</v>
      </c>
      <c r="AH28" s="31">
        <v>37329045</v>
      </c>
      <c r="AI28" s="17" t="s">
        <v>300</v>
      </c>
      <c r="AJ28" s="24">
        <v>210</v>
      </c>
      <c r="AK28" s="22" t="s">
        <v>85</v>
      </c>
      <c r="AL28" s="32" t="s">
        <v>79</v>
      </c>
      <c r="AM28" s="50">
        <v>44228</v>
      </c>
      <c r="AN28" s="22" t="s">
        <v>86</v>
      </c>
      <c r="AO28" s="22">
        <v>0</v>
      </c>
      <c r="AP28" s="34">
        <v>0</v>
      </c>
      <c r="AQ28" s="35"/>
      <c r="AR28" s="29">
        <v>0</v>
      </c>
      <c r="AS28" s="35"/>
      <c r="AT28" s="36">
        <f t="shared" si="1"/>
        <v>44228</v>
      </c>
      <c r="AU28" s="36">
        <v>44438</v>
      </c>
      <c r="AV28" s="20"/>
      <c r="AW28" s="22" t="s">
        <v>87</v>
      </c>
      <c r="AX28" s="22"/>
      <c r="AY28" s="22"/>
      <c r="AZ28" s="22" t="s">
        <v>87</v>
      </c>
      <c r="BA28" s="22">
        <v>0</v>
      </c>
      <c r="BB28" s="22"/>
      <c r="BC28" s="22"/>
      <c r="BD28" s="22"/>
      <c r="BE28" s="37" t="s">
        <v>326</v>
      </c>
      <c r="BF28" s="38">
        <f t="shared" si="2"/>
        <v>31757117</v>
      </c>
      <c r="BG28" s="39" t="s">
        <v>96</v>
      </c>
      <c r="BH28" s="69" t="s">
        <v>327</v>
      </c>
      <c r="BI28" s="17" t="s">
        <v>172</v>
      </c>
      <c r="BJ28" s="17"/>
      <c r="BK28" s="41" t="s">
        <v>328</v>
      </c>
      <c r="BL28" s="48" t="s">
        <v>93</v>
      </c>
      <c r="BM28" s="42"/>
      <c r="BN28" s="17"/>
      <c r="BO28" s="43"/>
      <c r="BP28" s="43">
        <f t="shared" si="3"/>
        <v>3175711.7</v>
      </c>
      <c r="BQ28" s="17"/>
      <c r="BR28" s="17" t="s">
        <v>313</v>
      </c>
      <c r="BS28" s="17"/>
      <c r="BT28" s="17"/>
    </row>
    <row r="29" spans="1:72" ht="12.75" customHeight="1">
      <c r="A29" s="19" t="s">
        <v>329</v>
      </c>
      <c r="B29" s="20" t="s">
        <v>70</v>
      </c>
      <c r="C29" s="21" t="s">
        <v>330</v>
      </c>
      <c r="D29" s="22">
        <v>28</v>
      </c>
      <c r="E29" s="70" t="s">
        <v>331</v>
      </c>
      <c r="F29" s="23">
        <v>44228</v>
      </c>
      <c r="G29" s="22" t="s">
        <v>332</v>
      </c>
      <c r="H29" s="22" t="s">
        <v>74</v>
      </c>
      <c r="I29" s="22" t="s">
        <v>75</v>
      </c>
      <c r="J29" s="24" t="s">
        <v>76</v>
      </c>
      <c r="K29" s="24">
        <v>9821</v>
      </c>
      <c r="L29" s="24">
        <v>8121</v>
      </c>
      <c r="M29" s="23"/>
      <c r="N29" s="23">
        <v>44228</v>
      </c>
      <c r="O29" s="17"/>
      <c r="P29" s="25">
        <v>6120628</v>
      </c>
      <c r="Q29" s="25">
        <v>42844396</v>
      </c>
      <c r="R29" s="26">
        <f t="shared" si="9"/>
        <v>0</v>
      </c>
      <c r="S29" s="22" t="s">
        <v>77</v>
      </c>
      <c r="T29" s="22" t="s">
        <v>78</v>
      </c>
      <c r="U29" s="27">
        <v>52312202</v>
      </c>
      <c r="V29" s="27" t="s">
        <v>79</v>
      </c>
      <c r="W29" s="28" t="s">
        <v>80</v>
      </c>
      <c r="X29" s="28"/>
      <c r="Y29" s="70" t="s">
        <v>331</v>
      </c>
      <c r="Z29" s="22" t="s">
        <v>98</v>
      </c>
      <c r="AA29" s="22" t="s">
        <v>99</v>
      </c>
      <c r="AB29" s="22" t="s">
        <v>100</v>
      </c>
      <c r="AC29" s="45">
        <v>44228</v>
      </c>
      <c r="AD29" s="22" t="s">
        <v>333</v>
      </c>
      <c r="AE29" s="17" t="s">
        <v>299</v>
      </c>
      <c r="AF29" s="22" t="s">
        <v>83</v>
      </c>
      <c r="AG29" s="22" t="s">
        <v>78</v>
      </c>
      <c r="AH29" s="31">
        <v>37329045</v>
      </c>
      <c r="AI29" s="17" t="s">
        <v>300</v>
      </c>
      <c r="AJ29" s="24">
        <v>210</v>
      </c>
      <c r="AK29" s="22" t="s">
        <v>85</v>
      </c>
      <c r="AL29" s="46">
        <v>44228</v>
      </c>
      <c r="AM29" s="50">
        <v>44228</v>
      </c>
      <c r="AN29" s="22" t="s">
        <v>86</v>
      </c>
      <c r="AO29" s="22">
        <v>0</v>
      </c>
      <c r="AP29" s="34">
        <v>0</v>
      </c>
      <c r="AQ29" s="35"/>
      <c r="AR29" s="29">
        <v>0</v>
      </c>
      <c r="AS29" s="35"/>
      <c r="AT29" s="36">
        <f t="shared" si="1"/>
        <v>44228</v>
      </c>
      <c r="AU29" s="36">
        <v>44438</v>
      </c>
      <c r="AV29" s="20"/>
      <c r="AW29" s="22" t="s">
        <v>87</v>
      </c>
      <c r="AX29" s="22"/>
      <c r="AY29" s="22"/>
      <c r="AZ29" s="22" t="s">
        <v>87</v>
      </c>
      <c r="BA29" s="22">
        <v>0</v>
      </c>
      <c r="BB29" s="22"/>
      <c r="BC29" s="22"/>
      <c r="BD29" s="22"/>
      <c r="BE29" s="37" t="s">
        <v>334</v>
      </c>
      <c r="BF29" s="38">
        <f t="shared" si="2"/>
        <v>42844396</v>
      </c>
      <c r="BG29" s="39" t="s">
        <v>96</v>
      </c>
      <c r="BH29" s="69" t="s">
        <v>335</v>
      </c>
      <c r="BI29" s="17" t="s">
        <v>172</v>
      </c>
      <c r="BJ29" s="17"/>
      <c r="BK29" s="41" t="s">
        <v>336</v>
      </c>
      <c r="BL29" s="48" t="s">
        <v>93</v>
      </c>
      <c r="BM29" s="42"/>
      <c r="BN29" s="17"/>
      <c r="BO29" s="43"/>
      <c r="BP29" s="43">
        <f t="shared" si="3"/>
        <v>4284439.6000000006</v>
      </c>
      <c r="BQ29" s="17"/>
      <c r="BR29" s="17" t="s">
        <v>313</v>
      </c>
      <c r="BS29" s="17"/>
      <c r="BT29" s="17"/>
    </row>
    <row r="30" spans="1:72" ht="12.75" customHeight="1">
      <c r="A30" s="19" t="s">
        <v>337</v>
      </c>
      <c r="B30" s="20" t="s">
        <v>70</v>
      </c>
      <c r="C30" s="21" t="s">
        <v>338</v>
      </c>
      <c r="D30" s="22">
        <v>29</v>
      </c>
      <c r="E30" s="22" t="s">
        <v>339</v>
      </c>
      <c r="F30" s="23">
        <v>44228</v>
      </c>
      <c r="G30" s="22" t="s">
        <v>340</v>
      </c>
      <c r="H30" s="22" t="s">
        <v>74</v>
      </c>
      <c r="I30" s="22" t="s">
        <v>75</v>
      </c>
      <c r="J30" s="24" t="s">
        <v>76</v>
      </c>
      <c r="K30" s="24">
        <v>5621</v>
      </c>
      <c r="L30" s="24">
        <v>8221</v>
      </c>
      <c r="M30" s="23"/>
      <c r="N30" s="23">
        <v>44228</v>
      </c>
      <c r="O30" s="17"/>
      <c r="P30" s="25">
        <v>4944018</v>
      </c>
      <c r="Q30" s="25">
        <v>54384198</v>
      </c>
      <c r="R30" s="26">
        <f>P30/30*179</f>
        <v>29499307.400000002</v>
      </c>
      <c r="S30" s="22" t="s">
        <v>77</v>
      </c>
      <c r="T30" s="22" t="s">
        <v>78</v>
      </c>
      <c r="U30" s="27">
        <v>26203047</v>
      </c>
      <c r="V30" s="27" t="s">
        <v>79</v>
      </c>
      <c r="W30" s="28" t="s">
        <v>80</v>
      </c>
      <c r="X30" s="28"/>
      <c r="Y30" s="22" t="s">
        <v>339</v>
      </c>
      <c r="Z30" s="22" t="s">
        <v>98</v>
      </c>
      <c r="AA30" s="22" t="s">
        <v>99</v>
      </c>
      <c r="AB30" s="22" t="s">
        <v>100</v>
      </c>
      <c r="AC30" s="45">
        <v>44228</v>
      </c>
      <c r="AD30" s="22" t="s">
        <v>341</v>
      </c>
      <c r="AE30" s="17" t="s">
        <v>272</v>
      </c>
      <c r="AF30" s="22" t="s">
        <v>83</v>
      </c>
      <c r="AG30" s="22" t="s">
        <v>78</v>
      </c>
      <c r="AH30" s="31">
        <v>51723033</v>
      </c>
      <c r="AI30" s="17" t="s">
        <v>273</v>
      </c>
      <c r="AJ30" s="24">
        <v>330</v>
      </c>
      <c r="AK30" s="22" t="s">
        <v>85</v>
      </c>
      <c r="AL30" s="46">
        <v>44228</v>
      </c>
      <c r="AM30" s="50">
        <v>44228</v>
      </c>
      <c r="AN30" s="22" t="s">
        <v>86</v>
      </c>
      <c r="AO30" s="22">
        <v>0</v>
      </c>
      <c r="AP30" s="34">
        <v>0</v>
      </c>
      <c r="AQ30" s="35"/>
      <c r="AR30" s="29">
        <v>0</v>
      </c>
      <c r="AS30" s="35"/>
      <c r="AT30" s="36">
        <f t="shared" si="1"/>
        <v>44228</v>
      </c>
      <c r="AU30" s="36">
        <v>44560</v>
      </c>
      <c r="AV30" s="20"/>
      <c r="AW30" s="22" t="s">
        <v>87</v>
      </c>
      <c r="AX30" s="22"/>
      <c r="AY30" s="22"/>
      <c r="AZ30" s="22" t="s">
        <v>87</v>
      </c>
      <c r="BA30" s="22">
        <v>0</v>
      </c>
      <c r="BB30" s="22"/>
      <c r="BC30" s="22"/>
      <c r="BD30" s="22"/>
      <c r="BE30" s="37" t="s">
        <v>342</v>
      </c>
      <c r="BF30" s="38">
        <f t="shared" si="2"/>
        <v>54384198</v>
      </c>
      <c r="BG30" s="39" t="s">
        <v>143</v>
      </c>
      <c r="BH30" s="68" t="s">
        <v>343</v>
      </c>
      <c r="BI30" s="17" t="s">
        <v>91</v>
      </c>
      <c r="BJ30" s="17"/>
      <c r="BK30" s="41" t="s">
        <v>344</v>
      </c>
      <c r="BL30" s="48" t="s">
        <v>93</v>
      </c>
      <c r="BM30" s="42"/>
      <c r="BN30" s="17"/>
      <c r="BO30" s="43"/>
      <c r="BP30" s="43">
        <f t="shared" si="3"/>
        <v>5438419.8000000007</v>
      </c>
      <c r="BQ30" s="17"/>
      <c r="BR30" s="17"/>
      <c r="BS30" s="17"/>
      <c r="BT30" s="17"/>
    </row>
    <row r="31" spans="1:72" ht="12.75" customHeight="1">
      <c r="A31" s="19" t="s">
        <v>345</v>
      </c>
      <c r="B31" s="20" t="s">
        <v>70</v>
      </c>
      <c r="C31" s="21" t="s">
        <v>346</v>
      </c>
      <c r="D31" s="22">
        <v>30</v>
      </c>
      <c r="E31" s="22" t="s">
        <v>347</v>
      </c>
      <c r="F31" s="23">
        <v>44228</v>
      </c>
      <c r="G31" s="22" t="s">
        <v>348</v>
      </c>
      <c r="H31" s="22" t="s">
        <v>74</v>
      </c>
      <c r="I31" s="22" t="s">
        <v>75</v>
      </c>
      <c r="J31" s="24" t="s">
        <v>76</v>
      </c>
      <c r="K31" s="24">
        <v>7021</v>
      </c>
      <c r="L31" s="24">
        <v>8321</v>
      </c>
      <c r="M31" s="23"/>
      <c r="N31" s="23">
        <v>44228</v>
      </c>
      <c r="O31" s="17"/>
      <c r="P31" s="25">
        <v>8711428</v>
      </c>
      <c r="Q31" s="25">
        <v>60979996</v>
      </c>
      <c r="R31" s="26">
        <f t="shared" ref="R31:R92" si="10">Q31-(P31/30*AJ31)</f>
        <v>0</v>
      </c>
      <c r="S31" s="22" t="s">
        <v>77</v>
      </c>
      <c r="T31" s="22" t="s">
        <v>78</v>
      </c>
      <c r="U31" s="27">
        <v>79600811</v>
      </c>
      <c r="V31" s="27" t="s">
        <v>79</v>
      </c>
      <c r="W31" s="28" t="s">
        <v>80</v>
      </c>
      <c r="X31" s="28"/>
      <c r="Y31" s="22" t="s">
        <v>347</v>
      </c>
      <c r="Z31" s="22" t="s">
        <v>98</v>
      </c>
      <c r="AA31" s="22" t="s">
        <v>297</v>
      </c>
      <c r="AB31" s="22" t="s">
        <v>100</v>
      </c>
      <c r="AC31" s="45">
        <v>44228</v>
      </c>
      <c r="AD31" s="22" t="s">
        <v>349</v>
      </c>
      <c r="AE31" s="17" t="s">
        <v>299</v>
      </c>
      <c r="AF31" s="22" t="s">
        <v>83</v>
      </c>
      <c r="AG31" s="22" t="s">
        <v>78</v>
      </c>
      <c r="AH31" s="31">
        <v>37329045</v>
      </c>
      <c r="AI31" s="17" t="s">
        <v>300</v>
      </c>
      <c r="AJ31" s="24">
        <v>210</v>
      </c>
      <c r="AK31" s="22" t="s">
        <v>85</v>
      </c>
      <c r="AL31" s="46">
        <v>44229</v>
      </c>
      <c r="AM31" s="50">
        <v>44228</v>
      </c>
      <c r="AN31" s="22" t="s">
        <v>218</v>
      </c>
      <c r="AO31" s="22">
        <v>1</v>
      </c>
      <c r="AP31" s="34">
        <f>P31/30*AR31</f>
        <v>30489998</v>
      </c>
      <c r="AQ31" s="35">
        <v>44439</v>
      </c>
      <c r="AR31" s="59">
        <v>105</v>
      </c>
      <c r="AS31" s="35">
        <v>44439</v>
      </c>
      <c r="AT31" s="36">
        <f t="shared" si="1"/>
        <v>44229</v>
      </c>
      <c r="AU31" s="52">
        <v>44499</v>
      </c>
      <c r="AV31" s="36">
        <v>44439</v>
      </c>
      <c r="AW31" s="22" t="s">
        <v>87</v>
      </c>
      <c r="AX31" s="22"/>
      <c r="AY31" s="22"/>
      <c r="AZ31" s="22" t="s">
        <v>87</v>
      </c>
      <c r="BA31" s="22">
        <v>0</v>
      </c>
      <c r="BB31" s="22"/>
      <c r="BC31" s="22"/>
      <c r="BD31" s="22" t="s">
        <v>350</v>
      </c>
      <c r="BE31" s="37" t="s">
        <v>351</v>
      </c>
      <c r="BF31" s="38">
        <f t="shared" si="2"/>
        <v>91469994</v>
      </c>
      <c r="BG31" s="39" t="s">
        <v>143</v>
      </c>
      <c r="BH31" s="65" t="s">
        <v>352</v>
      </c>
      <c r="BI31" s="71" t="s">
        <v>145</v>
      </c>
      <c r="BJ31" s="17"/>
      <c r="BK31" s="41" t="s">
        <v>353</v>
      </c>
      <c r="BL31" s="48" t="s">
        <v>93</v>
      </c>
      <c r="BM31" s="42">
        <f>240+28</f>
        <v>268</v>
      </c>
      <c r="BN31" s="53">
        <f>P31/30*BM31</f>
        <v>77822090.13333334</v>
      </c>
      <c r="BO31" s="43"/>
      <c r="BP31" s="43">
        <f t="shared" si="3"/>
        <v>6097999.6000000006</v>
      </c>
      <c r="BQ31" s="17"/>
      <c r="BR31" s="17"/>
      <c r="BS31" s="17"/>
      <c r="BT31" s="17"/>
    </row>
    <row r="32" spans="1:72" ht="12.75" customHeight="1">
      <c r="A32" s="19" t="s">
        <v>354</v>
      </c>
      <c r="B32" s="20" t="s">
        <v>70</v>
      </c>
      <c r="C32" s="21" t="s">
        <v>355</v>
      </c>
      <c r="D32" s="22">
        <v>31</v>
      </c>
      <c r="E32" s="22" t="s">
        <v>356</v>
      </c>
      <c r="F32" s="23">
        <v>44228</v>
      </c>
      <c r="G32" s="22" t="s">
        <v>357</v>
      </c>
      <c r="H32" s="22" t="s">
        <v>74</v>
      </c>
      <c r="I32" s="22" t="s">
        <v>75</v>
      </c>
      <c r="J32" s="24" t="s">
        <v>76</v>
      </c>
      <c r="K32" s="24">
        <v>5321</v>
      </c>
      <c r="L32" s="24">
        <v>8421</v>
      </c>
      <c r="M32" s="23"/>
      <c r="N32" s="23">
        <v>44228</v>
      </c>
      <c r="O32" s="17"/>
      <c r="P32" s="25">
        <v>9311047</v>
      </c>
      <c r="Q32" s="25">
        <v>102421517</v>
      </c>
      <c r="R32" s="26">
        <f t="shared" si="10"/>
        <v>0</v>
      </c>
      <c r="S32" s="22" t="s">
        <v>77</v>
      </c>
      <c r="T32" s="22" t="s">
        <v>78</v>
      </c>
      <c r="U32" s="27">
        <v>7309741</v>
      </c>
      <c r="V32" s="27" t="s">
        <v>79</v>
      </c>
      <c r="W32" s="28" t="s">
        <v>80</v>
      </c>
      <c r="X32" s="28"/>
      <c r="Y32" s="22" t="s">
        <v>356</v>
      </c>
      <c r="Z32" s="22" t="s">
        <v>98</v>
      </c>
      <c r="AA32" s="22" t="s">
        <v>99</v>
      </c>
      <c r="AB32" s="22" t="s">
        <v>100</v>
      </c>
      <c r="AC32" s="45">
        <v>44228</v>
      </c>
      <c r="AD32" s="22" t="s">
        <v>358</v>
      </c>
      <c r="AE32" s="17" t="s">
        <v>359</v>
      </c>
      <c r="AF32" s="22" t="s">
        <v>83</v>
      </c>
      <c r="AG32" s="22" t="s">
        <v>78</v>
      </c>
      <c r="AH32" s="31">
        <v>80157210</v>
      </c>
      <c r="AI32" s="17" t="s">
        <v>360</v>
      </c>
      <c r="AJ32" s="24">
        <v>330</v>
      </c>
      <c r="AK32" s="22" t="s">
        <v>85</v>
      </c>
      <c r="AL32" s="46">
        <v>44228</v>
      </c>
      <c r="AM32" s="50">
        <v>44228</v>
      </c>
      <c r="AN32" s="22" t="s">
        <v>86</v>
      </c>
      <c r="AO32" s="22">
        <v>0</v>
      </c>
      <c r="AP32" s="34">
        <v>0</v>
      </c>
      <c r="AQ32" s="35"/>
      <c r="AR32" s="29">
        <v>0</v>
      </c>
      <c r="AS32" s="35"/>
      <c r="AT32" s="36">
        <f t="shared" si="1"/>
        <v>44228</v>
      </c>
      <c r="AU32" s="36">
        <v>44560</v>
      </c>
      <c r="AV32" s="20"/>
      <c r="AW32" s="22" t="s">
        <v>87</v>
      </c>
      <c r="AX32" s="22"/>
      <c r="AY32" s="22"/>
      <c r="AZ32" s="22" t="s">
        <v>87</v>
      </c>
      <c r="BA32" s="22">
        <v>0</v>
      </c>
      <c r="BB32" s="22"/>
      <c r="BC32" s="22"/>
      <c r="BD32" s="22"/>
      <c r="BE32" s="37" t="s">
        <v>361</v>
      </c>
      <c r="BF32" s="38">
        <f t="shared" si="2"/>
        <v>102421517</v>
      </c>
      <c r="BG32" s="39" t="s">
        <v>96</v>
      </c>
      <c r="BH32" s="47" t="s">
        <v>362</v>
      </c>
      <c r="BI32" s="17" t="s">
        <v>91</v>
      </c>
      <c r="BJ32" s="17"/>
      <c r="BK32" s="41" t="s">
        <v>363</v>
      </c>
      <c r="BL32" s="48" t="s">
        <v>93</v>
      </c>
      <c r="BM32" s="42"/>
      <c r="BN32" s="72">
        <f>BF31-BN31</f>
        <v>13647903.86666666</v>
      </c>
      <c r="BO32" s="43"/>
      <c r="BP32" s="43">
        <f t="shared" si="3"/>
        <v>10242151.700000001</v>
      </c>
      <c r="BQ32" s="17"/>
      <c r="BR32" s="17"/>
      <c r="BS32" s="17"/>
      <c r="BT32" s="17"/>
    </row>
    <row r="33" spans="1:72" ht="12.75" customHeight="1">
      <c r="A33" s="63" t="s">
        <v>364</v>
      </c>
      <c r="B33" s="20" t="s">
        <v>70</v>
      </c>
      <c r="C33" s="21" t="s">
        <v>365</v>
      </c>
      <c r="D33" s="22">
        <v>32</v>
      </c>
      <c r="E33" s="22" t="s">
        <v>366</v>
      </c>
      <c r="F33" s="23">
        <v>44228</v>
      </c>
      <c r="G33" s="22" t="s">
        <v>367</v>
      </c>
      <c r="H33" s="22" t="s">
        <v>74</v>
      </c>
      <c r="I33" s="22" t="s">
        <v>75</v>
      </c>
      <c r="J33" s="24" t="s">
        <v>76</v>
      </c>
      <c r="K33" s="24">
        <v>9521</v>
      </c>
      <c r="L33" s="24">
        <v>8521</v>
      </c>
      <c r="M33" s="23"/>
      <c r="N33" s="23">
        <v>44229</v>
      </c>
      <c r="O33" s="17"/>
      <c r="P33" s="25">
        <v>7353804</v>
      </c>
      <c r="Q33" s="73">
        <v>80891844</v>
      </c>
      <c r="R33" s="26">
        <f t="shared" si="10"/>
        <v>0</v>
      </c>
      <c r="S33" s="22" t="s">
        <v>77</v>
      </c>
      <c r="T33" s="22" t="s">
        <v>78</v>
      </c>
      <c r="U33" s="27">
        <v>28553267</v>
      </c>
      <c r="V33" s="27" t="s">
        <v>79</v>
      </c>
      <c r="W33" s="28" t="s">
        <v>80</v>
      </c>
      <c r="X33" s="28"/>
      <c r="Y33" s="22" t="s">
        <v>366</v>
      </c>
      <c r="Z33" s="22" t="s">
        <v>98</v>
      </c>
      <c r="AA33" s="22" t="s">
        <v>99</v>
      </c>
      <c r="AB33" s="22" t="s">
        <v>100</v>
      </c>
      <c r="AC33" s="45">
        <v>44229</v>
      </c>
      <c r="AD33" s="22" t="s">
        <v>368</v>
      </c>
      <c r="AE33" s="17" t="s">
        <v>189</v>
      </c>
      <c r="AF33" s="22" t="s">
        <v>83</v>
      </c>
      <c r="AG33" s="22" t="s">
        <v>78</v>
      </c>
      <c r="AH33" s="31">
        <v>52197050</v>
      </c>
      <c r="AI33" t="s">
        <v>190</v>
      </c>
      <c r="AJ33" s="24">
        <v>330</v>
      </c>
      <c r="AK33" s="22" t="s">
        <v>85</v>
      </c>
      <c r="AL33" s="46">
        <v>44229</v>
      </c>
      <c r="AM33" s="50">
        <v>44229</v>
      </c>
      <c r="AN33" s="22" t="s">
        <v>86</v>
      </c>
      <c r="AO33" s="22">
        <v>0</v>
      </c>
      <c r="AP33" s="34">
        <v>0</v>
      </c>
      <c r="AQ33" s="35"/>
      <c r="AR33" s="29">
        <v>0</v>
      </c>
      <c r="AS33" s="35"/>
      <c r="AT33" s="36">
        <v>44229</v>
      </c>
      <c r="AU33" s="36">
        <v>44560</v>
      </c>
      <c r="AV33" s="20"/>
      <c r="AW33" s="22" t="s">
        <v>87</v>
      </c>
      <c r="AX33" s="22"/>
      <c r="AY33" s="22"/>
      <c r="AZ33" s="22" t="s">
        <v>87</v>
      </c>
      <c r="BA33" s="22">
        <v>0</v>
      </c>
      <c r="BB33" s="22"/>
      <c r="BC33" s="22"/>
      <c r="BD33" s="22"/>
      <c r="BE33" s="37" t="s">
        <v>369</v>
      </c>
      <c r="BF33" s="38">
        <f t="shared" si="2"/>
        <v>80891844</v>
      </c>
      <c r="BG33" s="39" t="s">
        <v>114</v>
      </c>
      <c r="BH33" s="47" t="s">
        <v>370</v>
      </c>
      <c r="BI33" s="17" t="s">
        <v>91</v>
      </c>
      <c r="BJ33" s="17"/>
      <c r="BK33" s="54" t="s">
        <v>371</v>
      </c>
      <c r="BL33" s="48" t="s">
        <v>93</v>
      </c>
      <c r="BM33" s="42"/>
      <c r="BN33" s="17"/>
      <c r="BO33" s="43"/>
      <c r="BP33" s="43">
        <f t="shared" si="3"/>
        <v>8089184.4000000004</v>
      </c>
      <c r="BQ33" s="17"/>
      <c r="BR33" s="17"/>
      <c r="BS33" s="17"/>
      <c r="BT33" s="17"/>
    </row>
    <row r="34" spans="1:72" ht="12.75" customHeight="1">
      <c r="A34" s="19" t="s">
        <v>372</v>
      </c>
      <c r="B34" s="20" t="s">
        <v>70</v>
      </c>
      <c r="C34" s="21" t="s">
        <v>373</v>
      </c>
      <c r="D34" s="22">
        <v>33</v>
      </c>
      <c r="E34" s="22" t="s">
        <v>374</v>
      </c>
      <c r="F34" s="23">
        <v>44228</v>
      </c>
      <c r="G34" s="22" t="s">
        <v>375</v>
      </c>
      <c r="H34" s="22" t="s">
        <v>74</v>
      </c>
      <c r="I34" s="22" t="s">
        <v>75</v>
      </c>
      <c r="J34" s="24" t="s">
        <v>76</v>
      </c>
      <c r="K34" s="24">
        <v>5421</v>
      </c>
      <c r="L34" s="24">
        <v>8621</v>
      </c>
      <c r="M34" s="23"/>
      <c r="N34" s="23">
        <v>44229</v>
      </c>
      <c r="O34" s="17"/>
      <c r="P34" s="25">
        <v>4536731</v>
      </c>
      <c r="Q34" s="25">
        <v>49904041</v>
      </c>
      <c r="R34" s="26">
        <f t="shared" si="10"/>
        <v>0</v>
      </c>
      <c r="S34" s="22" t="s">
        <v>77</v>
      </c>
      <c r="T34" s="22" t="s">
        <v>78</v>
      </c>
      <c r="U34" s="27">
        <v>80100002</v>
      </c>
      <c r="V34" s="27" t="s">
        <v>79</v>
      </c>
      <c r="W34" s="28" t="s">
        <v>80</v>
      </c>
      <c r="X34" s="28"/>
      <c r="Y34" s="22" t="s">
        <v>374</v>
      </c>
      <c r="Z34" s="22" t="s">
        <v>98</v>
      </c>
      <c r="AA34" s="22" t="s">
        <v>254</v>
      </c>
      <c r="AB34" s="22" t="s">
        <v>100</v>
      </c>
      <c r="AC34" s="45">
        <v>44230</v>
      </c>
      <c r="AD34" s="22" t="s">
        <v>376</v>
      </c>
      <c r="AE34" s="17" t="s">
        <v>272</v>
      </c>
      <c r="AF34" s="22" t="s">
        <v>83</v>
      </c>
      <c r="AG34" s="22" t="s">
        <v>78</v>
      </c>
      <c r="AH34" s="31">
        <v>51723033</v>
      </c>
      <c r="AI34" s="17" t="s">
        <v>273</v>
      </c>
      <c r="AJ34" s="24">
        <v>330</v>
      </c>
      <c r="AK34" s="22" t="s">
        <v>85</v>
      </c>
      <c r="AL34" s="46">
        <v>44230</v>
      </c>
      <c r="AM34" s="50">
        <v>44229</v>
      </c>
      <c r="AN34" s="22" t="s">
        <v>86</v>
      </c>
      <c r="AO34" s="22">
        <v>0</v>
      </c>
      <c r="AP34" s="34">
        <v>0</v>
      </c>
      <c r="AQ34" s="35"/>
      <c r="AR34" s="29">
        <v>0</v>
      </c>
      <c r="AS34" s="35"/>
      <c r="AT34" s="36">
        <v>44230</v>
      </c>
      <c r="AU34" s="36">
        <v>44560</v>
      </c>
      <c r="AV34" s="20"/>
      <c r="AW34" s="22" t="s">
        <v>87</v>
      </c>
      <c r="AX34" s="22"/>
      <c r="AY34" s="22"/>
      <c r="AZ34" s="22" t="s">
        <v>87</v>
      </c>
      <c r="BA34" s="22">
        <v>0</v>
      </c>
      <c r="BB34" s="22"/>
      <c r="BC34" s="22"/>
      <c r="BD34" s="22"/>
      <c r="BE34" s="37" t="s">
        <v>377</v>
      </c>
      <c r="BF34" s="38">
        <f t="shared" si="2"/>
        <v>49904041</v>
      </c>
      <c r="BG34" s="39" t="s">
        <v>143</v>
      </c>
      <c r="BH34" s="68" t="s">
        <v>378</v>
      </c>
      <c r="BI34" s="17" t="s">
        <v>91</v>
      </c>
      <c r="BJ34" s="17"/>
      <c r="BK34" s="41" t="s">
        <v>379</v>
      </c>
      <c r="BL34" s="48" t="s">
        <v>93</v>
      </c>
      <c r="BM34" s="42"/>
      <c r="BN34" s="17"/>
      <c r="BO34" s="61"/>
      <c r="BP34" s="61">
        <f t="shared" si="3"/>
        <v>4990404.1000000006</v>
      </c>
      <c r="BQ34" s="17"/>
      <c r="BR34" s="17"/>
      <c r="BS34" s="17"/>
      <c r="BT34" s="17"/>
    </row>
    <row r="35" spans="1:72" ht="12.75" customHeight="1">
      <c r="A35" s="19" t="s">
        <v>380</v>
      </c>
      <c r="B35" s="20" t="s">
        <v>70</v>
      </c>
      <c r="C35" s="21" t="s">
        <v>381</v>
      </c>
      <c r="D35" s="22">
        <v>34</v>
      </c>
      <c r="E35" s="22" t="s">
        <v>382</v>
      </c>
      <c r="F35" s="23">
        <v>44228</v>
      </c>
      <c r="G35" s="22" t="s">
        <v>383</v>
      </c>
      <c r="H35" s="22" t="s">
        <v>74</v>
      </c>
      <c r="I35" s="22" t="s">
        <v>75</v>
      </c>
      <c r="J35" s="24" t="s">
        <v>76</v>
      </c>
      <c r="K35" s="24">
        <v>4921</v>
      </c>
      <c r="L35" s="24">
        <v>8721</v>
      </c>
      <c r="M35" s="23"/>
      <c r="N35" s="23">
        <v>44229</v>
      </c>
      <c r="O35" s="17"/>
      <c r="P35" s="25">
        <v>8711428</v>
      </c>
      <c r="Q35" s="25">
        <v>95825708</v>
      </c>
      <c r="R35" s="26">
        <f t="shared" si="10"/>
        <v>0</v>
      </c>
      <c r="S35" s="22" t="s">
        <v>77</v>
      </c>
      <c r="T35" s="22" t="s">
        <v>78</v>
      </c>
      <c r="U35" s="27">
        <v>52282872</v>
      </c>
      <c r="V35" s="27" t="s">
        <v>79</v>
      </c>
      <c r="W35" s="28" t="s">
        <v>80</v>
      </c>
      <c r="X35" s="28"/>
      <c r="Y35" s="22" t="s">
        <v>382</v>
      </c>
      <c r="Z35" s="22" t="s">
        <v>98</v>
      </c>
      <c r="AA35" s="22" t="s">
        <v>99</v>
      </c>
      <c r="AB35" s="22" t="s">
        <v>100</v>
      </c>
      <c r="AC35" s="45">
        <v>44228</v>
      </c>
      <c r="AD35" s="22" t="s">
        <v>384</v>
      </c>
      <c r="AE35" s="17" t="s">
        <v>216</v>
      </c>
      <c r="AF35" s="22" t="s">
        <v>83</v>
      </c>
      <c r="AG35" s="22" t="s">
        <v>78</v>
      </c>
      <c r="AH35" s="31">
        <v>52821677</v>
      </c>
      <c r="AI35" s="17" t="s">
        <v>217</v>
      </c>
      <c r="AJ35" s="24">
        <v>330</v>
      </c>
      <c r="AK35" s="22" t="s">
        <v>85</v>
      </c>
      <c r="AL35" s="46">
        <v>44229</v>
      </c>
      <c r="AM35" s="50">
        <v>44229</v>
      </c>
      <c r="AN35" s="22" t="s">
        <v>86</v>
      </c>
      <c r="AO35" s="22">
        <v>0</v>
      </c>
      <c r="AP35" s="34">
        <v>0</v>
      </c>
      <c r="AQ35" s="35"/>
      <c r="AR35" s="29">
        <v>0</v>
      </c>
      <c r="AS35" s="35"/>
      <c r="AT35" s="36">
        <v>44229</v>
      </c>
      <c r="AU35" s="36">
        <v>44560</v>
      </c>
      <c r="AV35" s="20"/>
      <c r="AW35" s="22" t="s">
        <v>87</v>
      </c>
      <c r="AX35" s="22"/>
      <c r="AY35" s="22"/>
      <c r="AZ35" s="22" t="s">
        <v>87</v>
      </c>
      <c r="BA35" s="22">
        <v>0</v>
      </c>
      <c r="BB35" s="22"/>
      <c r="BC35" s="22"/>
      <c r="BD35" s="22"/>
      <c r="BE35" s="37" t="s">
        <v>385</v>
      </c>
      <c r="BF35" s="38">
        <f t="shared" si="2"/>
        <v>95825708</v>
      </c>
      <c r="BG35" s="39" t="s">
        <v>96</v>
      </c>
      <c r="BH35" s="40" t="s">
        <v>386</v>
      </c>
      <c r="BI35" s="17" t="s">
        <v>91</v>
      </c>
      <c r="BJ35" s="17"/>
      <c r="BK35" s="41" t="s">
        <v>387</v>
      </c>
      <c r="BL35" s="48" t="s">
        <v>93</v>
      </c>
      <c r="BM35" s="42"/>
      <c r="BN35" s="17"/>
      <c r="BO35" s="43"/>
      <c r="BP35" s="43">
        <f t="shared" si="3"/>
        <v>9582570.8000000007</v>
      </c>
      <c r="BQ35" s="17"/>
      <c r="BR35" s="17"/>
      <c r="BS35" s="17"/>
      <c r="BT35" s="17"/>
    </row>
    <row r="36" spans="1:72" ht="12.75" customHeight="1">
      <c r="A36" s="19" t="s">
        <v>388</v>
      </c>
      <c r="B36" s="20" t="s">
        <v>70</v>
      </c>
      <c r="C36" s="21" t="s">
        <v>389</v>
      </c>
      <c r="D36" s="22">
        <v>35</v>
      </c>
      <c r="E36" s="22" t="s">
        <v>390</v>
      </c>
      <c r="F36" s="23">
        <v>44229</v>
      </c>
      <c r="G36" s="22" t="s">
        <v>391</v>
      </c>
      <c r="H36" s="22" t="s">
        <v>74</v>
      </c>
      <c r="I36" s="22" t="s">
        <v>75</v>
      </c>
      <c r="J36" s="24" t="s">
        <v>76</v>
      </c>
      <c r="K36" s="24">
        <v>5121</v>
      </c>
      <c r="L36" s="24">
        <v>9121</v>
      </c>
      <c r="M36" s="23"/>
      <c r="N36" s="23">
        <v>44229</v>
      </c>
      <c r="O36" s="17"/>
      <c r="P36" s="25">
        <v>6595797</v>
      </c>
      <c r="Q36" s="25">
        <v>72553767</v>
      </c>
      <c r="R36" s="26">
        <f t="shared" si="10"/>
        <v>0</v>
      </c>
      <c r="S36" s="22" t="s">
        <v>77</v>
      </c>
      <c r="T36" s="22" t="s">
        <v>78</v>
      </c>
      <c r="U36" s="27">
        <v>52818253</v>
      </c>
      <c r="V36" s="27" t="s">
        <v>79</v>
      </c>
      <c r="W36" s="28" t="s">
        <v>80</v>
      </c>
      <c r="X36" s="28"/>
      <c r="Y36" s="22" t="s">
        <v>390</v>
      </c>
      <c r="Z36" s="22" t="s">
        <v>98</v>
      </c>
      <c r="AA36" s="22" t="s">
        <v>254</v>
      </c>
      <c r="AB36" s="22" t="s">
        <v>100</v>
      </c>
      <c r="AC36" s="45">
        <v>44228</v>
      </c>
      <c r="AD36" s="22" t="s">
        <v>392</v>
      </c>
      <c r="AE36" s="17" t="s">
        <v>216</v>
      </c>
      <c r="AF36" s="22" t="s">
        <v>83</v>
      </c>
      <c r="AG36" s="22" t="s">
        <v>78</v>
      </c>
      <c r="AH36" s="31">
        <v>52821677</v>
      </c>
      <c r="AI36" s="17" t="s">
        <v>217</v>
      </c>
      <c r="AJ36" s="24">
        <v>330</v>
      </c>
      <c r="AK36" s="22" t="s">
        <v>85</v>
      </c>
      <c r="AL36" s="46">
        <v>44229</v>
      </c>
      <c r="AM36" s="50">
        <v>44229</v>
      </c>
      <c r="AN36" s="22" t="s">
        <v>86</v>
      </c>
      <c r="AO36" s="22">
        <v>0</v>
      </c>
      <c r="AP36" s="34">
        <v>0</v>
      </c>
      <c r="AQ36" s="35"/>
      <c r="AR36" s="29">
        <v>0</v>
      </c>
      <c r="AS36" s="35"/>
      <c r="AT36" s="36">
        <v>44229</v>
      </c>
      <c r="AU36" s="36">
        <v>44560</v>
      </c>
      <c r="AV36" s="20"/>
      <c r="AW36" s="22" t="s">
        <v>87</v>
      </c>
      <c r="AX36" s="22"/>
      <c r="AY36" s="22"/>
      <c r="AZ36" s="22" t="s">
        <v>87</v>
      </c>
      <c r="BA36" s="22">
        <v>0</v>
      </c>
      <c r="BB36" s="22"/>
      <c r="BC36" s="22"/>
      <c r="BD36" s="22"/>
      <c r="BE36" s="37" t="s">
        <v>393</v>
      </c>
      <c r="BF36" s="38">
        <f t="shared" si="2"/>
        <v>72553767</v>
      </c>
      <c r="BG36" s="66" t="s">
        <v>302</v>
      </c>
      <c r="BH36" s="47" t="s">
        <v>394</v>
      </c>
      <c r="BI36" s="17" t="s">
        <v>91</v>
      </c>
      <c r="BJ36" s="17"/>
      <c r="BK36" s="41" t="s">
        <v>395</v>
      </c>
      <c r="BL36" s="48" t="s">
        <v>93</v>
      </c>
      <c r="BM36" s="42"/>
      <c r="BN36" s="17"/>
      <c r="BO36" s="43"/>
      <c r="BP36" s="43">
        <f t="shared" si="3"/>
        <v>7255376.7000000002</v>
      </c>
      <c r="BQ36" s="17"/>
      <c r="BR36" s="17"/>
      <c r="BS36" s="17"/>
      <c r="BT36" s="17"/>
    </row>
    <row r="37" spans="1:72" ht="12.75" customHeight="1">
      <c r="A37" s="19" t="s">
        <v>396</v>
      </c>
      <c r="B37" s="20" t="s">
        <v>70</v>
      </c>
      <c r="C37" s="21" t="s">
        <v>397</v>
      </c>
      <c r="D37" s="22">
        <v>36</v>
      </c>
      <c r="E37" s="22" t="s">
        <v>398</v>
      </c>
      <c r="F37" s="23">
        <v>44229</v>
      </c>
      <c r="G37" s="22" t="s">
        <v>399</v>
      </c>
      <c r="H37" s="22" t="s">
        <v>74</v>
      </c>
      <c r="I37" s="22" t="s">
        <v>75</v>
      </c>
      <c r="J37" s="24" t="s">
        <v>76</v>
      </c>
      <c r="K37" s="24">
        <v>5721</v>
      </c>
      <c r="L37" s="24">
        <v>9221</v>
      </c>
      <c r="M37" s="23"/>
      <c r="N37" s="23">
        <v>44229</v>
      </c>
      <c r="O37" s="17"/>
      <c r="P37" s="25">
        <v>5532323</v>
      </c>
      <c r="Q37" s="25">
        <v>38726261</v>
      </c>
      <c r="R37" s="26">
        <f t="shared" si="10"/>
        <v>0</v>
      </c>
      <c r="S37" s="22" t="s">
        <v>77</v>
      </c>
      <c r="T37" s="22" t="s">
        <v>78</v>
      </c>
      <c r="U37" s="27">
        <v>52487485</v>
      </c>
      <c r="V37" s="27" t="s">
        <v>79</v>
      </c>
      <c r="W37" s="28" t="s">
        <v>80</v>
      </c>
      <c r="X37" s="28"/>
      <c r="Y37" s="22" t="s">
        <v>398</v>
      </c>
      <c r="Z37" s="22" t="s">
        <v>81</v>
      </c>
      <c r="AA37" s="29"/>
      <c r="AB37" s="30" t="s">
        <v>79</v>
      </c>
      <c r="AC37" s="30" t="s">
        <v>79</v>
      </c>
      <c r="AD37" s="30" t="s">
        <v>79</v>
      </c>
      <c r="AE37" s="17" t="s">
        <v>400</v>
      </c>
      <c r="AF37" s="22" t="s">
        <v>83</v>
      </c>
      <c r="AG37" s="22" t="s">
        <v>78</v>
      </c>
      <c r="AH37" s="31">
        <v>79690000</v>
      </c>
      <c r="AI37" s="17" t="s">
        <v>401</v>
      </c>
      <c r="AJ37" s="24">
        <v>210</v>
      </c>
      <c r="AK37" s="22" t="s">
        <v>85</v>
      </c>
      <c r="AL37" s="32" t="s">
        <v>79</v>
      </c>
      <c r="AM37" s="50">
        <v>44229</v>
      </c>
      <c r="AN37" s="22" t="s">
        <v>218</v>
      </c>
      <c r="AO37" s="22">
        <v>1</v>
      </c>
      <c r="AP37" s="34">
        <f>P37/30*AR37</f>
        <v>19363130.5</v>
      </c>
      <c r="AQ37" s="35">
        <v>44438</v>
      </c>
      <c r="AR37" s="59">
        <v>105</v>
      </c>
      <c r="AS37" s="35">
        <v>44438</v>
      </c>
      <c r="AT37" s="36">
        <v>44229</v>
      </c>
      <c r="AU37" s="60">
        <v>44546</v>
      </c>
      <c r="AV37" s="20"/>
      <c r="AW37" s="22" t="s">
        <v>87</v>
      </c>
      <c r="AX37" s="22"/>
      <c r="AY37" s="22"/>
      <c r="AZ37" s="22" t="s">
        <v>87</v>
      </c>
      <c r="BA37" s="22">
        <v>0</v>
      </c>
      <c r="BB37" s="22"/>
      <c r="BC37" s="22"/>
      <c r="BD37" s="22" t="s">
        <v>402</v>
      </c>
      <c r="BE37" s="37" t="s">
        <v>403</v>
      </c>
      <c r="BF37" s="38">
        <f t="shared" si="2"/>
        <v>58089391.5</v>
      </c>
      <c r="BG37" s="39" t="s">
        <v>114</v>
      </c>
      <c r="BH37" s="68" t="s">
        <v>404</v>
      </c>
      <c r="BI37" s="17" t="s">
        <v>172</v>
      </c>
      <c r="BJ37" s="17"/>
      <c r="BK37" s="41" t="s">
        <v>405</v>
      </c>
      <c r="BL37" s="48" t="s">
        <v>93</v>
      </c>
      <c r="BM37" s="42">
        <v>105</v>
      </c>
      <c r="BN37" s="53">
        <f t="shared" ref="BN37:BN38" si="11">P37/30*BM37</f>
        <v>19363130.5</v>
      </c>
      <c r="BO37" s="43"/>
      <c r="BP37" s="43">
        <f t="shared" si="3"/>
        <v>3872626.1</v>
      </c>
      <c r="BQ37" s="44">
        <f t="shared" ref="BQ37:BQ38" si="12">AT37</f>
        <v>44229</v>
      </c>
      <c r="BR37" s="17"/>
      <c r="BS37" s="17"/>
      <c r="BT37" s="17"/>
    </row>
    <row r="38" spans="1:72" ht="12.75" customHeight="1">
      <c r="A38" s="19" t="s">
        <v>406</v>
      </c>
      <c r="B38" s="20" t="s">
        <v>70</v>
      </c>
      <c r="C38" s="21" t="s">
        <v>407</v>
      </c>
      <c r="D38" s="22">
        <v>37</v>
      </c>
      <c r="E38" s="22" t="s">
        <v>408</v>
      </c>
      <c r="F38" s="23">
        <v>44229</v>
      </c>
      <c r="G38" s="22" t="s">
        <v>409</v>
      </c>
      <c r="H38" s="22" t="s">
        <v>74</v>
      </c>
      <c r="I38" s="22" t="s">
        <v>75</v>
      </c>
      <c r="J38" s="24" t="s">
        <v>76</v>
      </c>
      <c r="K38" s="24">
        <v>10021</v>
      </c>
      <c r="L38" s="24">
        <v>9321</v>
      </c>
      <c r="M38" s="23"/>
      <c r="N38" s="23">
        <v>44229</v>
      </c>
      <c r="O38" s="17"/>
      <c r="P38" s="25">
        <v>5532323</v>
      </c>
      <c r="Q38" s="25">
        <v>38726261</v>
      </c>
      <c r="R38" s="26">
        <f t="shared" si="10"/>
        <v>0</v>
      </c>
      <c r="S38" s="22" t="s">
        <v>77</v>
      </c>
      <c r="T38" s="22" t="s">
        <v>78</v>
      </c>
      <c r="U38" s="27">
        <v>35197846</v>
      </c>
      <c r="V38" s="27" t="s">
        <v>79</v>
      </c>
      <c r="W38" s="28" t="s">
        <v>80</v>
      </c>
      <c r="X38" s="28"/>
      <c r="Y38" s="22" t="s">
        <v>408</v>
      </c>
      <c r="Z38" s="22" t="s">
        <v>81</v>
      </c>
      <c r="AA38" s="29"/>
      <c r="AB38" s="30" t="s">
        <v>79</v>
      </c>
      <c r="AC38" s="30" t="s">
        <v>79</v>
      </c>
      <c r="AD38" s="30" t="s">
        <v>79</v>
      </c>
      <c r="AE38" s="17" t="s">
        <v>299</v>
      </c>
      <c r="AF38" s="22" t="s">
        <v>83</v>
      </c>
      <c r="AG38" s="22" t="s">
        <v>78</v>
      </c>
      <c r="AH38" s="31">
        <v>37329045</v>
      </c>
      <c r="AI38" s="17" t="s">
        <v>300</v>
      </c>
      <c r="AJ38" s="24">
        <v>210</v>
      </c>
      <c r="AK38" s="22" t="s">
        <v>85</v>
      </c>
      <c r="AL38" s="32" t="s">
        <v>79</v>
      </c>
      <c r="AM38" s="50">
        <v>44229</v>
      </c>
      <c r="AN38" s="22" t="s">
        <v>218</v>
      </c>
      <c r="AO38" s="22">
        <v>1</v>
      </c>
      <c r="AP38" s="34">
        <v>19363130</v>
      </c>
      <c r="AQ38" s="35">
        <v>44439</v>
      </c>
      <c r="AR38" s="59">
        <v>105</v>
      </c>
      <c r="AS38" s="35">
        <v>44439</v>
      </c>
      <c r="AT38" s="36">
        <v>44229</v>
      </c>
      <c r="AU38" s="60">
        <v>44546</v>
      </c>
      <c r="AV38" s="20"/>
      <c r="AW38" s="22" t="s">
        <v>87</v>
      </c>
      <c r="AX38" s="22"/>
      <c r="AY38" s="22"/>
      <c r="AZ38" s="22" t="s">
        <v>87</v>
      </c>
      <c r="BA38" s="22">
        <v>0</v>
      </c>
      <c r="BB38" s="22"/>
      <c r="BC38" s="22"/>
      <c r="BD38" s="22" t="s">
        <v>402</v>
      </c>
      <c r="BE38" s="37" t="s">
        <v>410</v>
      </c>
      <c r="BF38" s="38">
        <f t="shared" si="2"/>
        <v>58089391</v>
      </c>
      <c r="BG38" s="39" t="s">
        <v>143</v>
      </c>
      <c r="BH38" s="67" t="s">
        <v>411</v>
      </c>
      <c r="BI38" s="17" t="s">
        <v>172</v>
      </c>
      <c r="BJ38" s="17"/>
      <c r="BK38" s="41" t="s">
        <v>412</v>
      </c>
      <c r="BL38" s="48" t="s">
        <v>93</v>
      </c>
      <c r="BM38" s="42">
        <v>105</v>
      </c>
      <c r="BN38" s="74">
        <f t="shared" si="11"/>
        <v>19363130.5</v>
      </c>
      <c r="BO38" s="43"/>
      <c r="BP38" s="43">
        <f t="shared" si="3"/>
        <v>3872626.1</v>
      </c>
      <c r="BQ38" s="44">
        <f t="shared" si="12"/>
        <v>44229</v>
      </c>
      <c r="BR38" s="17"/>
      <c r="BS38" s="17"/>
      <c r="BT38" s="17"/>
    </row>
    <row r="39" spans="1:72" ht="12.75" customHeight="1">
      <c r="A39" s="19" t="s">
        <v>413</v>
      </c>
      <c r="B39" s="20" t="s">
        <v>70</v>
      </c>
      <c r="C39" s="21" t="s">
        <v>414</v>
      </c>
      <c r="D39" s="22">
        <v>38</v>
      </c>
      <c r="E39" s="22" t="s">
        <v>415</v>
      </c>
      <c r="F39" s="23">
        <v>44229</v>
      </c>
      <c r="G39" s="22" t="s">
        <v>416</v>
      </c>
      <c r="H39" s="22" t="s">
        <v>74</v>
      </c>
      <c r="I39" s="22" t="s">
        <v>75</v>
      </c>
      <c r="J39" s="24" t="s">
        <v>76</v>
      </c>
      <c r="K39" s="24">
        <v>5521</v>
      </c>
      <c r="L39" s="24">
        <v>9421</v>
      </c>
      <c r="M39" s="23"/>
      <c r="N39" s="23">
        <v>44229</v>
      </c>
      <c r="O39" s="17"/>
      <c r="P39" s="25">
        <v>4944018</v>
      </c>
      <c r="Q39" s="25">
        <v>54384198</v>
      </c>
      <c r="R39" s="26">
        <f t="shared" si="10"/>
        <v>0</v>
      </c>
      <c r="S39" s="22" t="s">
        <v>77</v>
      </c>
      <c r="T39" s="22" t="s">
        <v>78</v>
      </c>
      <c r="U39" s="27">
        <v>1016006974</v>
      </c>
      <c r="V39" s="27" t="s">
        <v>79</v>
      </c>
      <c r="W39" s="28" t="s">
        <v>80</v>
      </c>
      <c r="X39" s="28"/>
      <c r="Y39" s="22" t="s">
        <v>415</v>
      </c>
      <c r="Z39" s="22" t="s">
        <v>98</v>
      </c>
      <c r="AA39" s="22" t="s">
        <v>99</v>
      </c>
      <c r="AB39" s="22" t="s">
        <v>100</v>
      </c>
      <c r="AC39" s="45">
        <v>44229</v>
      </c>
      <c r="AD39" s="22" t="s">
        <v>417</v>
      </c>
      <c r="AE39" s="75" t="s">
        <v>400</v>
      </c>
      <c r="AF39" s="22" t="s">
        <v>83</v>
      </c>
      <c r="AG39" s="22" t="s">
        <v>78</v>
      </c>
      <c r="AH39" s="31">
        <v>79690000</v>
      </c>
      <c r="AI39" s="17" t="s">
        <v>401</v>
      </c>
      <c r="AJ39" s="24">
        <v>330</v>
      </c>
      <c r="AK39" s="22" t="s">
        <v>85</v>
      </c>
      <c r="AL39" s="46">
        <v>44229</v>
      </c>
      <c r="AM39" s="50">
        <v>44229</v>
      </c>
      <c r="AN39" s="22" t="s">
        <v>86</v>
      </c>
      <c r="AO39" s="22">
        <v>0</v>
      </c>
      <c r="AP39" s="34">
        <v>0</v>
      </c>
      <c r="AQ39" s="35"/>
      <c r="AR39" s="29">
        <v>0</v>
      </c>
      <c r="AS39" s="35"/>
      <c r="AT39" s="36">
        <v>44229</v>
      </c>
      <c r="AU39" s="36">
        <v>44560</v>
      </c>
      <c r="AV39" s="20"/>
      <c r="AW39" s="22" t="s">
        <v>87</v>
      </c>
      <c r="AX39" s="22"/>
      <c r="AY39" s="22"/>
      <c r="AZ39" s="22" t="s">
        <v>87</v>
      </c>
      <c r="BA39" s="22">
        <v>0</v>
      </c>
      <c r="BB39" s="22"/>
      <c r="BC39" s="22"/>
      <c r="BD39" s="22"/>
      <c r="BE39" s="37" t="s">
        <v>418</v>
      </c>
      <c r="BF39" s="38">
        <f t="shared" si="2"/>
        <v>54384198</v>
      </c>
      <c r="BG39" s="39" t="s">
        <v>143</v>
      </c>
      <c r="BH39" s="65" t="s">
        <v>419</v>
      </c>
      <c r="BI39" s="17" t="s">
        <v>91</v>
      </c>
      <c r="BJ39" s="17"/>
      <c r="BK39" s="41" t="s">
        <v>420</v>
      </c>
      <c r="BL39" s="48" t="s">
        <v>93</v>
      </c>
      <c r="BM39" s="42"/>
      <c r="BN39" s="17"/>
      <c r="BO39" s="43"/>
      <c r="BP39" s="43">
        <f t="shared" si="3"/>
        <v>5438419.8000000007</v>
      </c>
      <c r="BQ39" s="17"/>
      <c r="BR39" s="17"/>
      <c r="BS39" s="17"/>
      <c r="BT39" s="17"/>
    </row>
    <row r="40" spans="1:72" ht="12.75" customHeight="1">
      <c r="A40" s="19" t="s">
        <v>421</v>
      </c>
      <c r="B40" s="20" t="s">
        <v>70</v>
      </c>
      <c r="C40" s="21" t="s">
        <v>422</v>
      </c>
      <c r="D40" s="22">
        <v>39</v>
      </c>
      <c r="E40" s="22" t="s">
        <v>423</v>
      </c>
      <c r="F40" s="23">
        <v>44229</v>
      </c>
      <c r="G40" s="22" t="s">
        <v>424</v>
      </c>
      <c r="H40" s="22" t="s">
        <v>74</v>
      </c>
      <c r="I40" s="22" t="s">
        <v>75</v>
      </c>
      <c r="J40" s="24" t="s">
        <v>76</v>
      </c>
      <c r="K40" s="24">
        <v>9121</v>
      </c>
      <c r="L40" s="24">
        <v>9521</v>
      </c>
      <c r="M40" s="23"/>
      <c r="N40" s="23">
        <v>44229</v>
      </c>
      <c r="O40" s="17"/>
      <c r="P40" s="25">
        <v>9311047</v>
      </c>
      <c r="Q40" s="25">
        <v>102421517</v>
      </c>
      <c r="R40" s="26">
        <f t="shared" si="10"/>
        <v>0</v>
      </c>
      <c r="S40" s="22" t="s">
        <v>77</v>
      </c>
      <c r="T40" s="22" t="s">
        <v>78</v>
      </c>
      <c r="U40" s="27">
        <v>40023756</v>
      </c>
      <c r="V40" s="27" t="s">
        <v>79</v>
      </c>
      <c r="W40" s="28" t="s">
        <v>80</v>
      </c>
      <c r="X40" s="28"/>
      <c r="Y40" s="22" t="s">
        <v>423</v>
      </c>
      <c r="Z40" s="22" t="s">
        <v>98</v>
      </c>
      <c r="AA40" s="22" t="s">
        <v>297</v>
      </c>
      <c r="AB40" s="22" t="s">
        <v>100</v>
      </c>
      <c r="AC40" s="45">
        <v>44229</v>
      </c>
      <c r="AD40" s="22" t="s">
        <v>425</v>
      </c>
      <c r="AE40" s="17" t="s">
        <v>189</v>
      </c>
      <c r="AF40" s="22" t="s">
        <v>83</v>
      </c>
      <c r="AG40" s="22" t="s">
        <v>78</v>
      </c>
      <c r="AH40" s="31">
        <v>52197050</v>
      </c>
      <c r="AI40" t="s">
        <v>190</v>
      </c>
      <c r="AJ40" s="24">
        <v>330</v>
      </c>
      <c r="AK40" s="22" t="s">
        <v>85</v>
      </c>
      <c r="AL40" s="46">
        <v>44229</v>
      </c>
      <c r="AM40" s="50">
        <v>44229</v>
      </c>
      <c r="AN40" s="22" t="s">
        <v>86</v>
      </c>
      <c r="AO40" s="22">
        <v>0</v>
      </c>
      <c r="AP40" s="34">
        <v>0</v>
      </c>
      <c r="AQ40" s="35"/>
      <c r="AR40" s="29">
        <v>0</v>
      </c>
      <c r="AS40" s="35"/>
      <c r="AT40" s="36">
        <v>44229</v>
      </c>
      <c r="AU40" s="36">
        <v>44560</v>
      </c>
      <c r="AV40" s="20"/>
      <c r="AW40" s="22" t="s">
        <v>87</v>
      </c>
      <c r="AX40" s="22"/>
      <c r="AY40" s="22"/>
      <c r="AZ40" s="22" t="s">
        <v>87</v>
      </c>
      <c r="BA40" s="22">
        <v>0</v>
      </c>
      <c r="BB40" s="22"/>
      <c r="BC40" s="22"/>
      <c r="BD40" s="22"/>
      <c r="BE40" s="37" t="s">
        <v>426</v>
      </c>
      <c r="BF40" s="38">
        <f t="shared" si="2"/>
        <v>102421517</v>
      </c>
      <c r="BG40" s="66" t="s">
        <v>302</v>
      </c>
      <c r="BH40" s="47" t="s">
        <v>427</v>
      </c>
      <c r="BI40" s="17" t="s">
        <v>91</v>
      </c>
      <c r="BJ40" s="17"/>
      <c r="BK40" s="41" t="s">
        <v>428</v>
      </c>
      <c r="BL40" s="48" t="s">
        <v>93</v>
      </c>
      <c r="BM40" s="42"/>
      <c r="BN40" s="17"/>
      <c r="BO40" s="43"/>
      <c r="BP40" s="43">
        <f t="shared" si="3"/>
        <v>10242151.700000001</v>
      </c>
      <c r="BQ40" s="17"/>
      <c r="BR40" s="17"/>
      <c r="BS40" s="17"/>
      <c r="BT40" s="17"/>
    </row>
    <row r="41" spans="1:72" ht="12.75" customHeight="1">
      <c r="A41" s="19" t="s">
        <v>429</v>
      </c>
      <c r="B41" s="20" t="s">
        <v>70</v>
      </c>
      <c r="C41" s="21" t="s">
        <v>430</v>
      </c>
      <c r="D41" s="22">
        <v>40</v>
      </c>
      <c r="E41" s="22" t="s">
        <v>431</v>
      </c>
      <c r="F41" s="23">
        <v>44230</v>
      </c>
      <c r="G41" s="22" t="s">
        <v>432</v>
      </c>
      <c r="H41" s="22" t="s">
        <v>74</v>
      </c>
      <c r="I41" s="22" t="s">
        <v>75</v>
      </c>
      <c r="J41" s="24" t="s">
        <v>76</v>
      </c>
      <c r="K41" s="24">
        <v>9221</v>
      </c>
      <c r="L41" s="24">
        <v>10021</v>
      </c>
      <c r="M41" s="23"/>
      <c r="N41" s="23">
        <v>44230</v>
      </c>
      <c r="O41" s="17"/>
      <c r="P41" s="25">
        <v>6471348</v>
      </c>
      <c r="Q41" s="25">
        <v>70753405</v>
      </c>
      <c r="R41" s="26">
        <f t="shared" si="10"/>
        <v>0.20000000298023224</v>
      </c>
      <c r="S41" s="22" t="s">
        <v>77</v>
      </c>
      <c r="T41" s="22" t="s">
        <v>78</v>
      </c>
      <c r="U41" s="27">
        <v>52707947</v>
      </c>
      <c r="V41" s="27" t="s">
        <v>79</v>
      </c>
      <c r="W41" s="28" t="s">
        <v>80</v>
      </c>
      <c r="X41" s="28"/>
      <c r="Y41" s="22" t="s">
        <v>431</v>
      </c>
      <c r="Z41" s="22" t="s">
        <v>98</v>
      </c>
      <c r="AA41" s="22" t="s">
        <v>99</v>
      </c>
      <c r="AB41" s="22" t="s">
        <v>100</v>
      </c>
      <c r="AC41" s="45">
        <v>44230</v>
      </c>
      <c r="AD41" s="22" t="s">
        <v>433</v>
      </c>
      <c r="AE41" s="17" t="s">
        <v>189</v>
      </c>
      <c r="AF41" s="22" t="s">
        <v>83</v>
      </c>
      <c r="AG41" s="22" t="s">
        <v>78</v>
      </c>
      <c r="AH41" s="31">
        <v>52197050</v>
      </c>
      <c r="AI41" t="s">
        <v>190</v>
      </c>
      <c r="AJ41" s="24">
        <v>328</v>
      </c>
      <c r="AK41" s="22" t="s">
        <v>85</v>
      </c>
      <c r="AL41" s="46">
        <v>44230</v>
      </c>
      <c r="AM41" s="50">
        <v>44229</v>
      </c>
      <c r="AN41" s="22" t="s">
        <v>86</v>
      </c>
      <c r="AO41" s="22">
        <v>0</v>
      </c>
      <c r="AP41" s="34">
        <v>0</v>
      </c>
      <c r="AQ41" s="35"/>
      <c r="AR41" s="29">
        <v>0</v>
      </c>
      <c r="AS41" s="35"/>
      <c r="AT41" s="36">
        <v>44230</v>
      </c>
      <c r="AU41" s="36">
        <v>44560</v>
      </c>
      <c r="AV41" s="20"/>
      <c r="AW41" s="22" t="s">
        <v>87</v>
      </c>
      <c r="AX41" s="22"/>
      <c r="AY41" s="22"/>
      <c r="AZ41" s="22" t="s">
        <v>87</v>
      </c>
      <c r="BA41" s="22">
        <v>0</v>
      </c>
      <c r="BB41" s="22"/>
      <c r="BC41" s="22"/>
      <c r="BD41" s="22"/>
      <c r="BE41" s="37" t="s">
        <v>434</v>
      </c>
      <c r="BF41" s="38">
        <f t="shared" si="2"/>
        <v>70753405</v>
      </c>
      <c r="BG41" s="66" t="s">
        <v>302</v>
      </c>
      <c r="BH41" s="47" t="s">
        <v>435</v>
      </c>
      <c r="BI41" s="17" t="s">
        <v>91</v>
      </c>
      <c r="BJ41" s="17"/>
      <c r="BK41" s="54" t="s">
        <v>436</v>
      </c>
      <c r="BL41" s="48" t="s">
        <v>93</v>
      </c>
      <c r="BM41" s="42"/>
      <c r="BN41" s="17"/>
      <c r="BO41" s="43"/>
      <c r="BP41" s="43">
        <f t="shared" si="3"/>
        <v>7075340.5</v>
      </c>
      <c r="BQ41" s="17"/>
      <c r="BR41" s="17"/>
      <c r="BS41" s="17"/>
      <c r="BT41" s="17"/>
    </row>
    <row r="42" spans="1:72" ht="12.75" customHeight="1">
      <c r="A42" s="19" t="s">
        <v>437</v>
      </c>
      <c r="B42" s="20" t="s">
        <v>70</v>
      </c>
      <c r="C42" s="21" t="s">
        <v>438</v>
      </c>
      <c r="D42" s="22">
        <v>41</v>
      </c>
      <c r="E42" s="22" t="s">
        <v>439</v>
      </c>
      <c r="F42" s="23">
        <v>44230</v>
      </c>
      <c r="G42" s="22" t="s">
        <v>440</v>
      </c>
      <c r="H42" s="22" t="s">
        <v>74</v>
      </c>
      <c r="I42" s="22" t="s">
        <v>75</v>
      </c>
      <c r="J42" s="24" t="s">
        <v>76</v>
      </c>
      <c r="K42" s="24">
        <v>12921</v>
      </c>
      <c r="L42" s="24">
        <v>9921</v>
      </c>
      <c r="M42" s="23"/>
      <c r="N42" s="23">
        <v>44230</v>
      </c>
      <c r="O42" s="17"/>
      <c r="P42" s="25">
        <v>11947103</v>
      </c>
      <c r="Q42" s="25">
        <v>95576824</v>
      </c>
      <c r="R42" s="26">
        <f t="shared" si="10"/>
        <v>0</v>
      </c>
      <c r="S42" s="22" t="s">
        <v>77</v>
      </c>
      <c r="T42" s="22" t="s">
        <v>78</v>
      </c>
      <c r="U42" s="27">
        <v>80503059</v>
      </c>
      <c r="V42" s="27" t="s">
        <v>79</v>
      </c>
      <c r="W42" s="28" t="s">
        <v>80</v>
      </c>
      <c r="X42" s="28"/>
      <c r="Y42" s="22" t="s">
        <v>439</v>
      </c>
      <c r="Z42" s="22" t="s">
        <v>98</v>
      </c>
      <c r="AA42" s="22" t="s">
        <v>99</v>
      </c>
      <c r="AB42" s="22" t="s">
        <v>100</v>
      </c>
      <c r="AC42" s="45">
        <v>44230</v>
      </c>
      <c r="AD42" s="22" t="s">
        <v>441</v>
      </c>
      <c r="AE42" s="17" t="s">
        <v>442</v>
      </c>
      <c r="AF42" s="22" t="s">
        <v>83</v>
      </c>
      <c r="AG42" s="22" t="s">
        <v>78</v>
      </c>
      <c r="AH42" s="31">
        <v>79530167</v>
      </c>
      <c r="AI42" s="17" t="s">
        <v>443</v>
      </c>
      <c r="AJ42" s="24">
        <v>240</v>
      </c>
      <c r="AK42" s="22" t="s">
        <v>85</v>
      </c>
      <c r="AL42" s="46">
        <v>44230</v>
      </c>
      <c r="AM42" s="50">
        <v>44230</v>
      </c>
      <c r="AN42" s="22" t="s">
        <v>86</v>
      </c>
      <c r="AO42" s="22">
        <v>0</v>
      </c>
      <c r="AP42" s="34">
        <v>0</v>
      </c>
      <c r="AQ42" s="35"/>
      <c r="AR42" s="29">
        <v>0</v>
      </c>
      <c r="AS42" s="35"/>
      <c r="AT42" s="36">
        <v>44230</v>
      </c>
      <c r="AU42" s="76">
        <v>44453</v>
      </c>
      <c r="AV42" s="76">
        <v>44454</v>
      </c>
      <c r="AW42" s="22" t="s">
        <v>87</v>
      </c>
      <c r="AX42" s="22"/>
      <c r="AY42" s="22"/>
      <c r="AZ42" s="22" t="s">
        <v>87</v>
      </c>
      <c r="BA42" s="22">
        <v>0</v>
      </c>
      <c r="BB42" s="22"/>
      <c r="BC42" s="22"/>
      <c r="BD42" s="22" t="s">
        <v>444</v>
      </c>
      <c r="BE42" s="37" t="s">
        <v>445</v>
      </c>
      <c r="BF42" s="38">
        <f t="shared" si="2"/>
        <v>95576824</v>
      </c>
      <c r="BG42" s="39" t="s">
        <v>143</v>
      </c>
      <c r="BH42" s="40" t="s">
        <v>446</v>
      </c>
      <c r="BI42" s="17" t="s">
        <v>145</v>
      </c>
      <c r="BJ42" s="17"/>
      <c r="BK42" s="54" t="s">
        <v>447</v>
      </c>
      <c r="BL42" s="48" t="s">
        <v>93</v>
      </c>
      <c r="BM42" s="42">
        <f>210+12</f>
        <v>222</v>
      </c>
      <c r="BN42" s="77">
        <f>P42/30*BM42</f>
        <v>88408562.200000003</v>
      </c>
      <c r="BO42" s="43"/>
      <c r="BP42" s="43">
        <f t="shared" si="3"/>
        <v>9557682.4000000004</v>
      </c>
      <c r="BQ42" s="17"/>
      <c r="BR42" s="17" t="s">
        <v>79</v>
      </c>
      <c r="BS42" s="17"/>
      <c r="BT42" s="17"/>
    </row>
    <row r="43" spans="1:72" ht="12.75" customHeight="1">
      <c r="A43" s="19" t="s">
        <v>448</v>
      </c>
      <c r="B43" s="20" t="s">
        <v>70</v>
      </c>
      <c r="C43" s="21" t="s">
        <v>449</v>
      </c>
      <c r="D43" s="22">
        <v>42</v>
      </c>
      <c r="E43" s="22" t="s">
        <v>450</v>
      </c>
      <c r="F43" s="23">
        <v>44230</v>
      </c>
      <c r="G43" s="22" t="s">
        <v>451</v>
      </c>
      <c r="H43" s="22" t="s">
        <v>74</v>
      </c>
      <c r="I43" s="22" t="s">
        <v>75</v>
      </c>
      <c r="J43" s="24" t="s">
        <v>76</v>
      </c>
      <c r="K43" s="24">
        <v>11721</v>
      </c>
      <c r="L43" s="24">
        <v>10121</v>
      </c>
      <c r="M43" s="23"/>
      <c r="N43" s="23">
        <v>44230</v>
      </c>
      <c r="O43" s="17"/>
      <c r="P43" s="25">
        <v>8711428</v>
      </c>
      <c r="Q43" s="25">
        <v>95535327</v>
      </c>
      <c r="R43" s="26">
        <f t="shared" si="10"/>
        <v>-6.6666677594184875E-2</v>
      </c>
      <c r="S43" s="22" t="s">
        <v>77</v>
      </c>
      <c r="T43" s="22" t="s">
        <v>78</v>
      </c>
      <c r="U43" s="27">
        <v>1020715729</v>
      </c>
      <c r="V43" s="27" t="s">
        <v>79</v>
      </c>
      <c r="W43" s="28" t="s">
        <v>80</v>
      </c>
      <c r="X43" s="28"/>
      <c r="Y43" s="22" t="s">
        <v>450</v>
      </c>
      <c r="Z43" s="22" t="s">
        <v>98</v>
      </c>
      <c r="AA43" s="22" t="s">
        <v>99</v>
      </c>
      <c r="AB43" s="22" t="s">
        <v>100</v>
      </c>
      <c r="AC43" s="45">
        <v>44230</v>
      </c>
      <c r="AD43" s="22" t="s">
        <v>452</v>
      </c>
      <c r="AE43" s="17" t="s">
        <v>442</v>
      </c>
      <c r="AF43" s="22" t="s">
        <v>83</v>
      </c>
      <c r="AG43" s="22" t="s">
        <v>78</v>
      </c>
      <c r="AH43" s="31">
        <v>79530167</v>
      </c>
      <c r="AI43" s="17" t="s">
        <v>443</v>
      </c>
      <c r="AJ43" s="24">
        <v>329</v>
      </c>
      <c r="AK43" s="22" t="s">
        <v>85</v>
      </c>
      <c r="AL43" s="46">
        <v>44230</v>
      </c>
      <c r="AM43" s="50">
        <v>44230</v>
      </c>
      <c r="AN43" s="22" t="s">
        <v>86</v>
      </c>
      <c r="AO43" s="22">
        <v>0</v>
      </c>
      <c r="AP43" s="34">
        <v>0</v>
      </c>
      <c r="AQ43" s="35"/>
      <c r="AR43" s="29">
        <v>0</v>
      </c>
      <c r="AS43" s="35"/>
      <c r="AT43" s="36">
        <v>44230</v>
      </c>
      <c r="AU43" s="36">
        <v>44560</v>
      </c>
      <c r="AV43" s="20"/>
      <c r="AW43" s="22" t="s">
        <v>87</v>
      </c>
      <c r="AX43" s="22"/>
      <c r="AY43" s="22"/>
      <c r="AZ43" s="22" t="s">
        <v>87</v>
      </c>
      <c r="BA43" s="22">
        <v>0</v>
      </c>
      <c r="BB43" s="22"/>
      <c r="BC43" s="22"/>
      <c r="BD43" s="22"/>
      <c r="BE43" s="37" t="s">
        <v>453</v>
      </c>
      <c r="BF43" s="38">
        <f t="shared" si="2"/>
        <v>95535327</v>
      </c>
      <c r="BG43" s="39" t="s">
        <v>96</v>
      </c>
      <c r="BH43" s="40" t="s">
        <v>454</v>
      </c>
      <c r="BI43" s="17" t="s">
        <v>91</v>
      </c>
      <c r="BJ43" s="17"/>
      <c r="BK43" s="54" t="s">
        <v>455</v>
      </c>
      <c r="BL43" s="48" t="s">
        <v>93</v>
      </c>
      <c r="BM43" s="42"/>
      <c r="BN43" s="17"/>
      <c r="BO43" s="43"/>
      <c r="BP43" s="43">
        <f t="shared" si="3"/>
        <v>9553532.7000000011</v>
      </c>
      <c r="BQ43" s="17"/>
      <c r="BR43" s="17"/>
      <c r="BS43" s="17"/>
      <c r="BT43" s="17"/>
    </row>
    <row r="44" spans="1:72" ht="12.75" customHeight="1">
      <c r="A44" s="19" t="s">
        <v>456</v>
      </c>
      <c r="B44" s="20" t="s">
        <v>70</v>
      </c>
      <c r="C44" s="21" t="s">
        <v>457</v>
      </c>
      <c r="D44" s="22">
        <v>43</v>
      </c>
      <c r="E44" s="22" t="s">
        <v>458</v>
      </c>
      <c r="F44" s="23">
        <v>44230</v>
      </c>
      <c r="G44" s="22" t="s">
        <v>459</v>
      </c>
      <c r="H44" s="22" t="s">
        <v>74</v>
      </c>
      <c r="I44" s="22" t="s">
        <v>75</v>
      </c>
      <c r="J44" s="24" t="s">
        <v>76</v>
      </c>
      <c r="K44" s="24">
        <v>6221</v>
      </c>
      <c r="L44" s="24">
        <v>10221</v>
      </c>
      <c r="M44" s="23"/>
      <c r="N44" s="23">
        <v>44230</v>
      </c>
      <c r="O44" s="17"/>
      <c r="P44" s="25">
        <v>6595797</v>
      </c>
      <c r="Q44" s="25">
        <v>72333907</v>
      </c>
      <c r="R44" s="26">
        <f t="shared" si="10"/>
        <v>-9.9999994039535522E-2</v>
      </c>
      <c r="S44" s="22" t="s">
        <v>77</v>
      </c>
      <c r="T44" s="22" t="s">
        <v>78</v>
      </c>
      <c r="U44" s="27">
        <v>52708409</v>
      </c>
      <c r="V44" s="27" t="s">
        <v>79</v>
      </c>
      <c r="W44" s="28" t="s">
        <v>80</v>
      </c>
      <c r="X44" s="28"/>
      <c r="Y44" s="22" t="s">
        <v>458</v>
      </c>
      <c r="Z44" s="22" t="s">
        <v>98</v>
      </c>
      <c r="AA44" s="22" t="s">
        <v>270</v>
      </c>
      <c r="AB44" s="22" t="s">
        <v>100</v>
      </c>
      <c r="AC44" s="45">
        <v>44230</v>
      </c>
      <c r="AD44" s="22" t="s">
        <v>460</v>
      </c>
      <c r="AE44" s="17" t="s">
        <v>272</v>
      </c>
      <c r="AF44" s="22" t="s">
        <v>83</v>
      </c>
      <c r="AG44" s="22" t="s">
        <v>78</v>
      </c>
      <c r="AH44" s="31">
        <v>51723033</v>
      </c>
      <c r="AI44" s="17" t="s">
        <v>273</v>
      </c>
      <c r="AJ44" s="24">
        <v>329</v>
      </c>
      <c r="AK44" s="22" t="s">
        <v>85</v>
      </c>
      <c r="AL44" s="46">
        <v>44230</v>
      </c>
      <c r="AM44" s="50">
        <v>44230</v>
      </c>
      <c r="AN44" s="22" t="s">
        <v>86</v>
      </c>
      <c r="AO44" s="22">
        <v>0</v>
      </c>
      <c r="AP44" s="34">
        <v>0</v>
      </c>
      <c r="AQ44" s="35"/>
      <c r="AR44" s="29">
        <v>0</v>
      </c>
      <c r="AS44" s="35"/>
      <c r="AT44" s="36">
        <v>44230</v>
      </c>
      <c r="AU44" s="36">
        <v>44560</v>
      </c>
      <c r="AV44" s="20"/>
      <c r="AW44" s="22" t="s">
        <v>87</v>
      </c>
      <c r="AX44" s="22"/>
      <c r="AY44" s="22"/>
      <c r="AZ44" s="22" t="s">
        <v>87</v>
      </c>
      <c r="BA44" s="22">
        <v>0</v>
      </c>
      <c r="BB44" s="22"/>
      <c r="BC44" s="22"/>
      <c r="BD44" s="22"/>
      <c r="BE44" s="37" t="s">
        <v>461</v>
      </c>
      <c r="BF44" s="38">
        <f t="shared" si="2"/>
        <v>72333907</v>
      </c>
      <c r="BG44" s="39" t="s">
        <v>96</v>
      </c>
      <c r="BH44" s="68" t="s">
        <v>462</v>
      </c>
      <c r="BI44" s="17" t="s">
        <v>91</v>
      </c>
      <c r="BJ44" s="17"/>
      <c r="BK44" s="54" t="s">
        <v>463</v>
      </c>
      <c r="BL44" s="48" t="s">
        <v>93</v>
      </c>
      <c r="BM44" s="42"/>
      <c r="BN44" s="17"/>
      <c r="BO44" s="43"/>
      <c r="BP44" s="43">
        <f t="shared" si="3"/>
        <v>7233390.7000000002</v>
      </c>
      <c r="BQ44" s="17"/>
      <c r="BR44" s="17"/>
      <c r="BS44" s="17"/>
      <c r="BT44" s="17"/>
    </row>
    <row r="45" spans="1:72" ht="12.75" customHeight="1">
      <c r="A45" s="19" t="s">
        <v>464</v>
      </c>
      <c r="B45" s="20" t="s">
        <v>70</v>
      </c>
      <c r="C45" s="21" t="s">
        <v>465</v>
      </c>
      <c r="D45" s="22">
        <v>44</v>
      </c>
      <c r="E45" s="22" t="s">
        <v>466</v>
      </c>
      <c r="F45" s="23">
        <v>44230</v>
      </c>
      <c r="G45" s="22" t="s">
        <v>467</v>
      </c>
      <c r="H45" s="22" t="s">
        <v>74</v>
      </c>
      <c r="I45" s="22" t="s">
        <v>75</v>
      </c>
      <c r="J45" s="24" t="s">
        <v>76</v>
      </c>
      <c r="K45" s="24">
        <v>11121</v>
      </c>
      <c r="L45" s="24">
        <v>10321</v>
      </c>
      <c r="M45" s="23"/>
      <c r="N45" s="23">
        <v>44230</v>
      </c>
      <c r="O45" s="17"/>
      <c r="P45" s="25">
        <v>7353804</v>
      </c>
      <c r="Q45" s="25">
        <v>80646717</v>
      </c>
      <c r="R45" s="26">
        <f t="shared" si="10"/>
        <v>-0.20000000298023224</v>
      </c>
      <c r="S45" s="22" t="s">
        <v>77</v>
      </c>
      <c r="T45" s="22" t="s">
        <v>78</v>
      </c>
      <c r="U45" s="27">
        <v>79850133</v>
      </c>
      <c r="V45" s="27" t="s">
        <v>79</v>
      </c>
      <c r="W45" s="28" t="s">
        <v>80</v>
      </c>
      <c r="X45" s="28"/>
      <c r="Y45" s="22" t="s">
        <v>466</v>
      </c>
      <c r="Z45" s="22" t="s">
        <v>98</v>
      </c>
      <c r="AA45" s="22" t="s">
        <v>99</v>
      </c>
      <c r="AB45" s="22" t="s">
        <v>100</v>
      </c>
      <c r="AC45" s="45">
        <v>44231</v>
      </c>
      <c r="AD45" s="22" t="s">
        <v>468</v>
      </c>
      <c r="AE45" s="17" t="s">
        <v>469</v>
      </c>
      <c r="AF45" s="22" t="s">
        <v>83</v>
      </c>
      <c r="AG45" s="22" t="s">
        <v>78</v>
      </c>
      <c r="AH45" s="31">
        <v>5947992</v>
      </c>
      <c r="AI45" s="17" t="s">
        <v>470</v>
      </c>
      <c r="AJ45" s="24">
        <v>329</v>
      </c>
      <c r="AK45" s="22" t="s">
        <v>85</v>
      </c>
      <c r="AL45" s="46">
        <v>44231</v>
      </c>
      <c r="AM45" s="50">
        <v>44230</v>
      </c>
      <c r="AN45" s="22" t="s">
        <v>86</v>
      </c>
      <c r="AO45" s="22">
        <v>0</v>
      </c>
      <c r="AP45" s="34">
        <v>0</v>
      </c>
      <c r="AQ45" s="35"/>
      <c r="AR45" s="29">
        <v>0</v>
      </c>
      <c r="AS45" s="35"/>
      <c r="AT45" s="36">
        <v>44231</v>
      </c>
      <c r="AU45" s="36">
        <v>44560</v>
      </c>
      <c r="AV45" s="20"/>
      <c r="AW45" s="22" t="s">
        <v>87</v>
      </c>
      <c r="AX45" s="22"/>
      <c r="AY45" s="22"/>
      <c r="AZ45" s="22" t="s">
        <v>87</v>
      </c>
      <c r="BA45" s="22">
        <v>0</v>
      </c>
      <c r="BB45" s="22"/>
      <c r="BC45" s="22"/>
      <c r="BD45" s="22"/>
      <c r="BE45" s="37" t="s">
        <v>471</v>
      </c>
      <c r="BF45" s="38">
        <f t="shared" si="2"/>
        <v>80646717</v>
      </c>
      <c r="BG45" s="39" t="s">
        <v>143</v>
      </c>
      <c r="BH45" s="47" t="s">
        <v>472</v>
      </c>
      <c r="BI45" s="17" t="s">
        <v>91</v>
      </c>
      <c r="BJ45" s="17"/>
      <c r="BK45" s="54" t="s">
        <v>473</v>
      </c>
      <c r="BL45" s="48" t="s">
        <v>93</v>
      </c>
      <c r="BM45" s="42"/>
      <c r="BN45" s="17"/>
      <c r="BO45" s="43"/>
      <c r="BP45" s="43">
        <f t="shared" si="3"/>
        <v>8064671.7000000002</v>
      </c>
      <c r="BQ45" s="17"/>
      <c r="BR45" s="17"/>
      <c r="BS45" s="17"/>
      <c r="BT45" s="17"/>
    </row>
    <row r="46" spans="1:72" ht="12.75" customHeight="1">
      <c r="A46" s="19" t="s">
        <v>474</v>
      </c>
      <c r="B46" s="20" t="s">
        <v>70</v>
      </c>
      <c r="C46" s="21" t="s">
        <v>475</v>
      </c>
      <c r="D46" s="22">
        <v>45</v>
      </c>
      <c r="E46" s="22" t="s">
        <v>476</v>
      </c>
      <c r="F46" s="23">
        <v>44230</v>
      </c>
      <c r="G46" s="22" t="s">
        <v>477</v>
      </c>
      <c r="H46" s="22" t="s">
        <v>74</v>
      </c>
      <c r="I46" s="22" t="s">
        <v>75</v>
      </c>
      <c r="J46" s="24" t="s">
        <v>76</v>
      </c>
      <c r="K46" s="24">
        <v>6021</v>
      </c>
      <c r="L46" s="24">
        <v>10421</v>
      </c>
      <c r="M46" s="23"/>
      <c r="N46" s="23">
        <v>44230</v>
      </c>
      <c r="O46" s="17"/>
      <c r="P46" s="25">
        <v>6595797</v>
      </c>
      <c r="Q46" s="25">
        <v>72553767</v>
      </c>
      <c r="R46" s="26">
        <f t="shared" si="10"/>
        <v>0</v>
      </c>
      <c r="S46" s="22" t="s">
        <v>77</v>
      </c>
      <c r="T46" s="22" t="s">
        <v>78</v>
      </c>
      <c r="U46" s="27">
        <v>80816932</v>
      </c>
      <c r="V46" s="27" t="s">
        <v>79</v>
      </c>
      <c r="W46" s="28" t="s">
        <v>80</v>
      </c>
      <c r="X46" s="28"/>
      <c r="Y46" s="22" t="s">
        <v>476</v>
      </c>
      <c r="Z46" s="22" t="s">
        <v>98</v>
      </c>
      <c r="AA46" s="22" t="s">
        <v>270</v>
      </c>
      <c r="AB46" s="22" t="s">
        <v>100</v>
      </c>
      <c r="AC46" s="45">
        <v>44230</v>
      </c>
      <c r="AD46" s="22" t="s">
        <v>478</v>
      </c>
      <c r="AE46" s="17" t="s">
        <v>272</v>
      </c>
      <c r="AF46" s="22" t="s">
        <v>83</v>
      </c>
      <c r="AG46" s="22" t="s">
        <v>78</v>
      </c>
      <c r="AH46" s="31">
        <v>51723033</v>
      </c>
      <c r="AI46" s="17" t="s">
        <v>273</v>
      </c>
      <c r="AJ46" s="24">
        <v>330</v>
      </c>
      <c r="AK46" s="22" t="s">
        <v>85</v>
      </c>
      <c r="AL46" s="46">
        <v>44230</v>
      </c>
      <c r="AM46" s="50">
        <v>44230</v>
      </c>
      <c r="AN46" s="22" t="s">
        <v>86</v>
      </c>
      <c r="AO46" s="22">
        <v>0</v>
      </c>
      <c r="AP46" s="34">
        <v>0</v>
      </c>
      <c r="AQ46" s="35"/>
      <c r="AR46" s="29">
        <v>0</v>
      </c>
      <c r="AS46" s="35"/>
      <c r="AT46" s="36">
        <v>44230</v>
      </c>
      <c r="AU46" s="36">
        <v>44560</v>
      </c>
      <c r="AV46" s="20"/>
      <c r="AW46" s="22" t="s">
        <v>87</v>
      </c>
      <c r="AX46" s="22"/>
      <c r="AY46" s="22"/>
      <c r="AZ46" s="22" t="s">
        <v>87</v>
      </c>
      <c r="BA46" s="22">
        <v>0</v>
      </c>
      <c r="BB46" s="22"/>
      <c r="BC46" s="22"/>
      <c r="BD46" s="22"/>
      <c r="BE46" s="37" t="s">
        <v>479</v>
      </c>
      <c r="BF46" s="38">
        <f t="shared" si="2"/>
        <v>72553767</v>
      </c>
      <c r="BG46" s="39" t="s">
        <v>143</v>
      </c>
      <c r="BH46" s="68" t="s">
        <v>480</v>
      </c>
      <c r="BI46" s="17" t="s">
        <v>91</v>
      </c>
      <c r="BJ46" s="17"/>
      <c r="BK46" s="54" t="s">
        <v>481</v>
      </c>
      <c r="BL46" s="48" t="s">
        <v>93</v>
      </c>
      <c r="BM46" s="42"/>
      <c r="BN46" s="17"/>
      <c r="BO46" s="43"/>
      <c r="BP46" s="43">
        <f t="shared" si="3"/>
        <v>7255376.7000000002</v>
      </c>
      <c r="BQ46" s="17"/>
      <c r="BR46" s="17"/>
      <c r="BS46" s="17"/>
      <c r="BT46" s="17"/>
    </row>
    <row r="47" spans="1:72" ht="12.75" customHeight="1">
      <c r="A47" s="19" t="s">
        <v>482</v>
      </c>
      <c r="B47" s="20" t="s">
        <v>70</v>
      </c>
      <c r="C47" s="21" t="s">
        <v>483</v>
      </c>
      <c r="D47" s="22">
        <v>46</v>
      </c>
      <c r="E47" s="22" t="s">
        <v>484</v>
      </c>
      <c r="F47" s="23">
        <v>44230</v>
      </c>
      <c r="G47" s="22" t="s">
        <v>485</v>
      </c>
      <c r="H47" s="22" t="s">
        <v>74</v>
      </c>
      <c r="I47" s="22" t="s">
        <v>75</v>
      </c>
      <c r="J47" s="24" t="s">
        <v>76</v>
      </c>
      <c r="K47" s="24">
        <v>11521</v>
      </c>
      <c r="L47" s="24">
        <v>10521</v>
      </c>
      <c r="M47" s="23"/>
      <c r="N47" s="23">
        <v>44230</v>
      </c>
      <c r="O47" s="17"/>
      <c r="P47" s="25">
        <v>6120628</v>
      </c>
      <c r="Q47" s="25">
        <v>48965024</v>
      </c>
      <c r="R47" s="26">
        <f t="shared" si="10"/>
        <v>0</v>
      </c>
      <c r="S47" s="22" t="s">
        <v>77</v>
      </c>
      <c r="T47" s="22" t="s">
        <v>78</v>
      </c>
      <c r="U47" s="27">
        <v>52991749</v>
      </c>
      <c r="V47" s="27" t="s">
        <v>79</v>
      </c>
      <c r="W47" s="28" t="s">
        <v>80</v>
      </c>
      <c r="X47" s="28"/>
      <c r="Y47" s="22" t="s">
        <v>484</v>
      </c>
      <c r="Z47" s="22" t="s">
        <v>98</v>
      </c>
      <c r="AA47" s="22" t="s">
        <v>99</v>
      </c>
      <c r="AB47" s="22" t="s">
        <v>100</v>
      </c>
      <c r="AC47" s="45">
        <v>44230</v>
      </c>
      <c r="AD47" s="22" t="s">
        <v>486</v>
      </c>
      <c r="AE47" s="17" t="s">
        <v>487</v>
      </c>
      <c r="AF47" s="22" t="s">
        <v>83</v>
      </c>
      <c r="AG47" s="22" t="s">
        <v>78</v>
      </c>
      <c r="AH47" s="31">
        <v>51819216</v>
      </c>
      <c r="AI47" s="17" t="s">
        <v>488</v>
      </c>
      <c r="AJ47" s="24">
        <v>240</v>
      </c>
      <c r="AK47" s="22" t="s">
        <v>85</v>
      </c>
      <c r="AL47" s="46">
        <v>44230</v>
      </c>
      <c r="AM47" s="50">
        <v>44230</v>
      </c>
      <c r="AN47" s="22" t="s">
        <v>218</v>
      </c>
      <c r="AO47" s="22">
        <v>1</v>
      </c>
      <c r="AP47" s="34">
        <f>P47/30*AR47</f>
        <v>17953842.133333333</v>
      </c>
      <c r="AQ47" s="35">
        <v>44468</v>
      </c>
      <c r="AR47" s="59">
        <v>88</v>
      </c>
      <c r="AS47" s="35">
        <v>44468</v>
      </c>
      <c r="AT47" s="36">
        <v>44230</v>
      </c>
      <c r="AU47" s="60">
        <v>44560</v>
      </c>
      <c r="AV47" s="20"/>
      <c r="AW47" s="22" t="s">
        <v>87</v>
      </c>
      <c r="AX47" s="22"/>
      <c r="AY47" s="22"/>
      <c r="AZ47" s="22" t="s">
        <v>87</v>
      </c>
      <c r="BA47" s="22">
        <v>0</v>
      </c>
      <c r="BB47" s="22"/>
      <c r="BC47" s="22"/>
      <c r="BD47" s="22" t="s">
        <v>489</v>
      </c>
      <c r="BE47" s="37" t="s">
        <v>490</v>
      </c>
      <c r="BF47" s="38">
        <f t="shared" si="2"/>
        <v>66918866.133333333</v>
      </c>
      <c r="BG47" s="39" t="s">
        <v>96</v>
      </c>
      <c r="BH47" s="47" t="s">
        <v>491</v>
      </c>
      <c r="BI47" s="17" t="s">
        <v>91</v>
      </c>
      <c r="BJ47" s="17"/>
      <c r="BK47" s="54" t="s">
        <v>492</v>
      </c>
      <c r="BL47" s="48" t="s">
        <v>93</v>
      </c>
      <c r="BM47" s="42">
        <v>88</v>
      </c>
      <c r="BN47" s="77">
        <f>P47/30*BM47</f>
        <v>17953842.133333333</v>
      </c>
      <c r="BO47" s="43"/>
      <c r="BP47" s="43">
        <f t="shared" si="3"/>
        <v>4896502.4000000004</v>
      </c>
      <c r="BQ47" s="17"/>
      <c r="BR47" s="17"/>
      <c r="BS47" s="17"/>
      <c r="BT47" s="17"/>
    </row>
    <row r="48" spans="1:72" ht="12.75" customHeight="1">
      <c r="A48" s="19" t="s">
        <v>493</v>
      </c>
      <c r="B48" s="20" t="s">
        <v>70</v>
      </c>
      <c r="C48" s="21" t="s">
        <v>449</v>
      </c>
      <c r="D48" s="22">
        <v>47</v>
      </c>
      <c r="E48" s="22" t="s">
        <v>494</v>
      </c>
      <c r="F48" s="23">
        <v>44230</v>
      </c>
      <c r="G48" s="22" t="s">
        <v>495</v>
      </c>
      <c r="H48" s="22" t="s">
        <v>74</v>
      </c>
      <c r="I48" s="22" t="s">
        <v>75</v>
      </c>
      <c r="J48" s="24" t="s">
        <v>76</v>
      </c>
      <c r="K48" s="24">
        <v>7921</v>
      </c>
      <c r="L48" s="24">
        <v>10621</v>
      </c>
      <c r="M48" s="23"/>
      <c r="N48" s="23">
        <v>44230</v>
      </c>
      <c r="O48" s="17"/>
      <c r="P48" s="25">
        <v>1902173</v>
      </c>
      <c r="Q48" s="25">
        <v>20923903</v>
      </c>
      <c r="R48" s="26">
        <f t="shared" si="10"/>
        <v>0</v>
      </c>
      <c r="S48" s="22" t="s">
        <v>77</v>
      </c>
      <c r="T48" s="22" t="s">
        <v>78</v>
      </c>
      <c r="U48" s="27">
        <v>1233507817</v>
      </c>
      <c r="V48" s="27" t="s">
        <v>79</v>
      </c>
      <c r="W48" s="28" t="s">
        <v>80</v>
      </c>
      <c r="X48" s="28"/>
      <c r="Y48" s="22" t="s">
        <v>494</v>
      </c>
      <c r="Z48" s="22" t="s">
        <v>81</v>
      </c>
      <c r="AA48" s="29"/>
      <c r="AB48" s="30" t="s">
        <v>79</v>
      </c>
      <c r="AC48" s="30" t="s">
        <v>79</v>
      </c>
      <c r="AD48" s="30" t="s">
        <v>79</v>
      </c>
      <c r="AE48" s="17" t="s">
        <v>206</v>
      </c>
      <c r="AF48" s="22" t="s">
        <v>83</v>
      </c>
      <c r="AG48" s="22" t="s">
        <v>78</v>
      </c>
      <c r="AH48" s="31">
        <v>3033010</v>
      </c>
      <c r="AI48" s="17" t="s">
        <v>207</v>
      </c>
      <c r="AJ48" s="24">
        <v>330</v>
      </c>
      <c r="AK48" s="22" t="s">
        <v>85</v>
      </c>
      <c r="AL48" s="32" t="s">
        <v>79</v>
      </c>
      <c r="AM48" s="50">
        <v>44230</v>
      </c>
      <c r="AN48" s="22" t="s">
        <v>86</v>
      </c>
      <c r="AO48" s="22">
        <v>0</v>
      </c>
      <c r="AP48" s="34">
        <v>0</v>
      </c>
      <c r="AQ48" s="34"/>
      <c r="AR48" s="29">
        <v>0</v>
      </c>
      <c r="AS48" s="35"/>
      <c r="AT48" s="36">
        <f t="shared" ref="AT48:AT49" si="13">MAX(N48,AL48,AM48)</f>
        <v>44230</v>
      </c>
      <c r="AU48" s="36">
        <v>44560</v>
      </c>
      <c r="AV48" s="20"/>
      <c r="AW48" s="22" t="s">
        <v>87</v>
      </c>
      <c r="AX48" s="22"/>
      <c r="AY48" s="22"/>
      <c r="AZ48" s="22" t="s">
        <v>87</v>
      </c>
      <c r="BA48" s="22">
        <v>0</v>
      </c>
      <c r="BB48" s="22"/>
      <c r="BC48" s="22"/>
      <c r="BD48" s="22"/>
      <c r="BE48" s="37" t="s">
        <v>496</v>
      </c>
      <c r="BF48" s="38">
        <f t="shared" si="2"/>
        <v>20923903</v>
      </c>
      <c r="BG48" s="39" t="s">
        <v>196</v>
      </c>
      <c r="BH48" s="47" t="s">
        <v>497</v>
      </c>
      <c r="BI48" s="17" t="s">
        <v>91</v>
      </c>
      <c r="BJ48" s="17"/>
      <c r="BK48" s="41" t="s">
        <v>498</v>
      </c>
      <c r="BL48" s="48" t="s">
        <v>93</v>
      </c>
      <c r="BM48" s="42"/>
      <c r="BN48" s="17"/>
      <c r="BO48" s="43"/>
      <c r="BP48" s="43">
        <f t="shared" si="3"/>
        <v>2092390.3</v>
      </c>
      <c r="BQ48" s="17"/>
      <c r="BR48" s="17"/>
      <c r="BS48" s="17"/>
      <c r="BT48" s="17"/>
    </row>
    <row r="49" spans="1:72" ht="12.75" customHeight="1">
      <c r="A49" s="19" t="s">
        <v>499</v>
      </c>
      <c r="B49" s="20" t="s">
        <v>70</v>
      </c>
      <c r="C49" s="21" t="s">
        <v>500</v>
      </c>
      <c r="D49" s="22">
        <v>48</v>
      </c>
      <c r="E49" s="22" t="s">
        <v>501</v>
      </c>
      <c r="F49" s="23">
        <v>44230</v>
      </c>
      <c r="G49" s="22" t="s">
        <v>502</v>
      </c>
      <c r="H49" s="22" t="s">
        <v>74</v>
      </c>
      <c r="I49" s="22" t="s">
        <v>75</v>
      </c>
      <c r="J49" s="24" t="s">
        <v>76</v>
      </c>
      <c r="K49" s="24">
        <v>9921</v>
      </c>
      <c r="L49" s="24">
        <v>10721</v>
      </c>
      <c r="M49" s="23"/>
      <c r="N49" s="23">
        <v>44230</v>
      </c>
      <c r="O49" s="17"/>
      <c r="P49" s="25">
        <v>6471348</v>
      </c>
      <c r="Q49" s="25">
        <v>38828088</v>
      </c>
      <c r="R49" s="26">
        <f t="shared" si="10"/>
        <v>0</v>
      </c>
      <c r="S49" s="22" t="s">
        <v>77</v>
      </c>
      <c r="T49" s="22" t="s">
        <v>78</v>
      </c>
      <c r="U49" s="27">
        <v>35262290</v>
      </c>
      <c r="V49" s="27" t="s">
        <v>79</v>
      </c>
      <c r="W49" s="28" t="s">
        <v>80</v>
      </c>
      <c r="X49" s="28"/>
      <c r="Y49" s="22" t="s">
        <v>501</v>
      </c>
      <c r="Z49" s="22" t="s">
        <v>81</v>
      </c>
      <c r="AA49" s="29"/>
      <c r="AB49" s="30" t="s">
        <v>79</v>
      </c>
      <c r="AC49" s="30" t="s">
        <v>79</v>
      </c>
      <c r="AD49" s="30" t="s">
        <v>79</v>
      </c>
      <c r="AE49" s="17" t="s">
        <v>178</v>
      </c>
      <c r="AF49" s="22" t="s">
        <v>83</v>
      </c>
      <c r="AG49" s="22" t="s">
        <v>78</v>
      </c>
      <c r="AH49" s="31">
        <v>35114738</v>
      </c>
      <c r="AI49" s="17" t="s">
        <v>179</v>
      </c>
      <c r="AJ49" s="24">
        <v>180</v>
      </c>
      <c r="AK49" s="22" t="s">
        <v>85</v>
      </c>
      <c r="AL49" s="32" t="s">
        <v>79</v>
      </c>
      <c r="AM49" s="50">
        <v>44230</v>
      </c>
      <c r="AN49" s="22" t="s">
        <v>86</v>
      </c>
      <c r="AO49" s="22">
        <v>0</v>
      </c>
      <c r="AP49" s="34">
        <v>0</v>
      </c>
      <c r="AQ49" s="35"/>
      <c r="AR49" s="29">
        <v>0</v>
      </c>
      <c r="AS49" s="35"/>
      <c r="AT49" s="36">
        <f t="shared" si="13"/>
        <v>44230</v>
      </c>
      <c r="AU49" s="36">
        <v>44410</v>
      </c>
      <c r="AV49" s="20"/>
      <c r="AW49" s="22" t="s">
        <v>87</v>
      </c>
      <c r="AX49" s="22"/>
      <c r="AY49" s="22"/>
      <c r="AZ49" s="22" t="s">
        <v>87</v>
      </c>
      <c r="BA49" s="22">
        <v>0</v>
      </c>
      <c r="BB49" s="22"/>
      <c r="BC49" s="22"/>
      <c r="BD49" s="22"/>
      <c r="BE49" s="37" t="s">
        <v>503</v>
      </c>
      <c r="BF49" s="38">
        <f t="shared" si="2"/>
        <v>38828088</v>
      </c>
      <c r="BG49" s="66" t="s">
        <v>302</v>
      </c>
      <c r="BH49" s="47" t="s">
        <v>504</v>
      </c>
      <c r="BI49" s="17" t="s">
        <v>172</v>
      </c>
      <c r="BJ49" s="17"/>
      <c r="BK49" s="41" t="s">
        <v>505</v>
      </c>
      <c r="BL49" s="48" t="s">
        <v>93</v>
      </c>
      <c r="BM49" s="42"/>
      <c r="BN49" s="17"/>
      <c r="BO49" s="43"/>
      <c r="BP49" s="43">
        <f t="shared" si="3"/>
        <v>3882808.8000000003</v>
      </c>
      <c r="BQ49" s="17"/>
      <c r="BR49" s="78">
        <v>44433</v>
      </c>
      <c r="BS49" s="78"/>
      <c r="BT49" s="78"/>
    </row>
    <row r="50" spans="1:72" ht="12.75" customHeight="1">
      <c r="A50" s="19" t="s">
        <v>506</v>
      </c>
      <c r="B50" s="20" t="s">
        <v>70</v>
      </c>
      <c r="C50" s="21" t="s">
        <v>507</v>
      </c>
      <c r="D50" s="22">
        <v>49</v>
      </c>
      <c r="E50" s="22" t="s">
        <v>508</v>
      </c>
      <c r="F50" s="23">
        <v>44231</v>
      </c>
      <c r="G50" s="22" t="s">
        <v>509</v>
      </c>
      <c r="H50" s="22" t="s">
        <v>74</v>
      </c>
      <c r="I50" s="22" t="s">
        <v>75</v>
      </c>
      <c r="J50" s="24" t="s">
        <v>76</v>
      </c>
      <c r="K50" s="24">
        <v>8621</v>
      </c>
      <c r="L50" s="24">
        <v>10821</v>
      </c>
      <c r="M50" s="23"/>
      <c r="N50" s="23">
        <v>44231</v>
      </c>
      <c r="O50" s="17"/>
      <c r="P50" s="25">
        <v>8711428</v>
      </c>
      <c r="Q50" s="25">
        <v>95535327</v>
      </c>
      <c r="R50" s="26">
        <f t="shared" si="10"/>
        <v>-6.6666677594184875E-2</v>
      </c>
      <c r="S50" s="22" t="s">
        <v>77</v>
      </c>
      <c r="T50" s="22" t="s">
        <v>78</v>
      </c>
      <c r="U50" s="27">
        <v>5207802</v>
      </c>
      <c r="V50" s="27" t="s">
        <v>79</v>
      </c>
      <c r="W50" s="28" t="s">
        <v>80</v>
      </c>
      <c r="X50" s="28"/>
      <c r="Y50" s="22" t="s">
        <v>508</v>
      </c>
      <c r="Z50" s="22" t="s">
        <v>98</v>
      </c>
      <c r="AA50" s="22" t="s">
        <v>99</v>
      </c>
      <c r="AB50" s="22" t="s">
        <v>100</v>
      </c>
      <c r="AC50" s="45">
        <v>44231</v>
      </c>
      <c r="AD50" s="22" t="s">
        <v>510</v>
      </c>
      <c r="AE50" s="17" t="s">
        <v>228</v>
      </c>
      <c r="AF50" s="22" t="s">
        <v>83</v>
      </c>
      <c r="AG50" s="22" t="s">
        <v>78</v>
      </c>
      <c r="AH50" s="31">
        <v>52854468</v>
      </c>
      <c r="AI50" s="17" t="s">
        <v>511</v>
      </c>
      <c r="AJ50" s="24">
        <v>329</v>
      </c>
      <c r="AK50" s="22" t="s">
        <v>85</v>
      </c>
      <c r="AL50" s="46">
        <v>44231</v>
      </c>
      <c r="AM50" s="50">
        <v>44231</v>
      </c>
      <c r="AN50" s="22" t="s">
        <v>86</v>
      </c>
      <c r="AO50" s="22">
        <v>0</v>
      </c>
      <c r="AP50" s="34">
        <v>0</v>
      </c>
      <c r="AQ50" s="35"/>
      <c r="AR50" s="29">
        <v>0</v>
      </c>
      <c r="AS50" s="35"/>
      <c r="AT50" s="36">
        <v>44231</v>
      </c>
      <c r="AU50" s="36">
        <v>44560</v>
      </c>
      <c r="AV50" s="20"/>
      <c r="AW50" s="22" t="s">
        <v>87</v>
      </c>
      <c r="AX50" s="22"/>
      <c r="AY50" s="22"/>
      <c r="AZ50" s="22" t="s">
        <v>87</v>
      </c>
      <c r="BA50" s="22">
        <v>0</v>
      </c>
      <c r="BB50" s="22"/>
      <c r="BC50" s="22"/>
      <c r="BD50" s="22"/>
      <c r="BE50" s="37" t="s">
        <v>512</v>
      </c>
      <c r="BF50" s="38">
        <f t="shared" si="2"/>
        <v>95535327</v>
      </c>
      <c r="BG50" s="39" t="s">
        <v>114</v>
      </c>
      <c r="BH50" s="47" t="s">
        <v>513</v>
      </c>
      <c r="BI50" s="17" t="s">
        <v>91</v>
      </c>
      <c r="BJ50" s="17"/>
      <c r="BK50" s="41" t="s">
        <v>514</v>
      </c>
      <c r="BL50" s="48" t="s">
        <v>93</v>
      </c>
      <c r="BM50" s="42"/>
      <c r="BN50" s="17"/>
      <c r="BO50" s="43"/>
      <c r="BP50" s="43">
        <f t="shared" si="3"/>
        <v>9553532.7000000011</v>
      </c>
      <c r="BQ50" s="17"/>
      <c r="BR50" s="17"/>
      <c r="BS50" s="17"/>
      <c r="BT50" s="17"/>
    </row>
    <row r="51" spans="1:72" ht="12.75" customHeight="1">
      <c r="A51" s="19" t="s">
        <v>515</v>
      </c>
      <c r="B51" s="20" t="s">
        <v>70</v>
      </c>
      <c r="C51" s="21" t="s">
        <v>516</v>
      </c>
      <c r="D51" s="22">
        <v>50</v>
      </c>
      <c r="E51" s="22" t="s">
        <v>517</v>
      </c>
      <c r="F51" s="23">
        <v>44231</v>
      </c>
      <c r="G51" s="22" t="s">
        <v>518</v>
      </c>
      <c r="H51" s="22" t="s">
        <v>74</v>
      </c>
      <c r="I51" s="22" t="s">
        <v>75</v>
      </c>
      <c r="J51" s="24" t="s">
        <v>76</v>
      </c>
      <c r="K51" s="24">
        <v>11421</v>
      </c>
      <c r="L51" s="24">
        <v>11121</v>
      </c>
      <c r="M51" s="23"/>
      <c r="N51" s="23">
        <v>44231</v>
      </c>
      <c r="O51" s="17"/>
      <c r="P51" s="25">
        <v>6120628</v>
      </c>
      <c r="Q51" s="25">
        <v>67122887</v>
      </c>
      <c r="R51" s="26">
        <f t="shared" si="10"/>
        <v>-6.6666662693023682E-2</v>
      </c>
      <c r="S51" s="22" t="s">
        <v>77</v>
      </c>
      <c r="T51" s="22" t="s">
        <v>78</v>
      </c>
      <c r="U51" s="27">
        <v>52249482</v>
      </c>
      <c r="V51" s="27" t="s">
        <v>79</v>
      </c>
      <c r="W51" s="28" t="s">
        <v>80</v>
      </c>
      <c r="X51" s="28"/>
      <c r="Y51" s="22" t="s">
        <v>517</v>
      </c>
      <c r="Z51" s="22" t="s">
        <v>98</v>
      </c>
      <c r="AA51" s="22" t="s">
        <v>99</v>
      </c>
      <c r="AB51" s="22" t="s">
        <v>100</v>
      </c>
      <c r="AC51" s="45">
        <v>44231</v>
      </c>
      <c r="AD51" s="22" t="s">
        <v>519</v>
      </c>
      <c r="AE51" s="17" t="s">
        <v>469</v>
      </c>
      <c r="AF51" s="22" t="s">
        <v>83</v>
      </c>
      <c r="AG51" s="22" t="s">
        <v>78</v>
      </c>
      <c r="AH51" s="31">
        <v>5947992</v>
      </c>
      <c r="AI51" s="17" t="s">
        <v>470</v>
      </c>
      <c r="AJ51" s="24">
        <v>329</v>
      </c>
      <c r="AK51" s="22" t="s">
        <v>85</v>
      </c>
      <c r="AL51" s="46">
        <v>44231</v>
      </c>
      <c r="AM51" s="50">
        <v>44231</v>
      </c>
      <c r="AN51" s="22" t="s">
        <v>86</v>
      </c>
      <c r="AO51" s="22">
        <v>0</v>
      </c>
      <c r="AP51" s="34">
        <v>0</v>
      </c>
      <c r="AQ51" s="35"/>
      <c r="AR51" s="29">
        <v>0</v>
      </c>
      <c r="AS51" s="35"/>
      <c r="AT51" s="36">
        <v>44231</v>
      </c>
      <c r="AU51" s="36">
        <v>44560</v>
      </c>
      <c r="AV51" s="20"/>
      <c r="AW51" s="22" t="s">
        <v>87</v>
      </c>
      <c r="AX51" s="22"/>
      <c r="AY51" s="22"/>
      <c r="AZ51" s="22" t="s">
        <v>87</v>
      </c>
      <c r="BA51" s="22">
        <v>0</v>
      </c>
      <c r="BB51" s="22"/>
      <c r="BC51" s="22"/>
      <c r="BD51" s="22"/>
      <c r="BE51" s="37" t="s">
        <v>520</v>
      </c>
      <c r="BF51" s="38">
        <f t="shared" si="2"/>
        <v>67122887</v>
      </c>
      <c r="BG51" s="39" t="s">
        <v>114</v>
      </c>
      <c r="BH51" s="40" t="s">
        <v>521</v>
      </c>
      <c r="BI51" s="17" t="s">
        <v>91</v>
      </c>
      <c r="BJ51" s="17"/>
      <c r="BK51" s="41" t="s">
        <v>522</v>
      </c>
      <c r="BL51" s="48" t="s">
        <v>93</v>
      </c>
      <c r="BM51" s="42"/>
      <c r="BN51" s="17"/>
      <c r="BO51" s="43"/>
      <c r="BP51" s="43">
        <f t="shared" si="3"/>
        <v>6712288.7000000002</v>
      </c>
      <c r="BQ51" s="17"/>
      <c r="BR51" s="17"/>
      <c r="BS51" s="17"/>
      <c r="BT51" s="17"/>
    </row>
    <row r="52" spans="1:72" ht="12.75" customHeight="1">
      <c r="A52" s="19" t="s">
        <v>523</v>
      </c>
      <c r="B52" s="20" t="s">
        <v>70</v>
      </c>
      <c r="C52" s="21" t="s">
        <v>524</v>
      </c>
      <c r="D52" s="22">
        <v>51</v>
      </c>
      <c r="E52" s="22" t="s">
        <v>525</v>
      </c>
      <c r="F52" s="23">
        <v>44231</v>
      </c>
      <c r="G52" s="22" t="s">
        <v>526</v>
      </c>
      <c r="H52" s="22" t="s">
        <v>74</v>
      </c>
      <c r="I52" s="22" t="s">
        <v>75</v>
      </c>
      <c r="J52" s="24" t="s">
        <v>76</v>
      </c>
      <c r="K52" s="24">
        <v>8321</v>
      </c>
      <c r="L52" s="24">
        <v>11221</v>
      </c>
      <c r="M52" s="23"/>
      <c r="N52" s="23">
        <v>44231</v>
      </c>
      <c r="O52" s="17"/>
      <c r="P52" s="25">
        <v>4944018</v>
      </c>
      <c r="Q52" s="25">
        <v>39552144</v>
      </c>
      <c r="R52" s="26">
        <f t="shared" si="10"/>
        <v>0</v>
      </c>
      <c r="S52" s="22" t="s">
        <v>77</v>
      </c>
      <c r="T52" s="22" t="s">
        <v>78</v>
      </c>
      <c r="U52" s="27">
        <v>79896417</v>
      </c>
      <c r="V52" s="27" t="s">
        <v>79</v>
      </c>
      <c r="W52" s="28" t="s">
        <v>80</v>
      </c>
      <c r="X52" s="28"/>
      <c r="Y52" s="22" t="s">
        <v>525</v>
      </c>
      <c r="Z52" s="22" t="s">
        <v>81</v>
      </c>
      <c r="AA52" s="29"/>
      <c r="AB52" s="30" t="s">
        <v>79</v>
      </c>
      <c r="AC52" s="30" t="s">
        <v>79</v>
      </c>
      <c r="AD52" s="30" t="s">
        <v>79</v>
      </c>
      <c r="AE52" s="17" t="s">
        <v>527</v>
      </c>
      <c r="AF52" s="22" t="s">
        <v>83</v>
      </c>
      <c r="AG52" s="22" t="s">
        <v>78</v>
      </c>
      <c r="AH52" s="31">
        <v>91209676</v>
      </c>
      <c r="AI52" s="17" t="s">
        <v>528</v>
      </c>
      <c r="AJ52" s="24">
        <v>240</v>
      </c>
      <c r="AK52" s="22" t="s">
        <v>85</v>
      </c>
      <c r="AL52" s="32" t="s">
        <v>79</v>
      </c>
      <c r="AM52" s="50">
        <v>44232</v>
      </c>
      <c r="AN52" s="22" t="s">
        <v>218</v>
      </c>
      <c r="AO52" s="22">
        <v>1</v>
      </c>
      <c r="AP52" s="34">
        <f>P52/30*AR52</f>
        <v>14337652.200000001</v>
      </c>
      <c r="AQ52" s="35">
        <v>44468</v>
      </c>
      <c r="AR52" s="59">
        <v>87</v>
      </c>
      <c r="AS52" s="35">
        <v>44468</v>
      </c>
      <c r="AT52" s="36">
        <v>44232</v>
      </c>
      <c r="AU52" s="60">
        <v>44560</v>
      </c>
      <c r="AV52" s="20"/>
      <c r="AW52" s="22" t="s">
        <v>87</v>
      </c>
      <c r="AX52" s="22"/>
      <c r="AY52" s="22"/>
      <c r="AZ52" s="22" t="s">
        <v>87</v>
      </c>
      <c r="BA52" s="22">
        <v>0</v>
      </c>
      <c r="BB52" s="22"/>
      <c r="BC52" s="22"/>
      <c r="BD52" s="22" t="s">
        <v>529</v>
      </c>
      <c r="BE52" s="37" t="s">
        <v>530</v>
      </c>
      <c r="BF52" s="38">
        <f t="shared" si="2"/>
        <v>53889796.200000003</v>
      </c>
      <c r="BG52" s="39" t="s">
        <v>143</v>
      </c>
      <c r="BH52" s="40" t="s">
        <v>531</v>
      </c>
      <c r="BI52" s="17" t="s">
        <v>91</v>
      </c>
      <c r="BJ52" s="17"/>
      <c r="BK52" s="41" t="s">
        <v>532</v>
      </c>
      <c r="BL52" s="48" t="s">
        <v>93</v>
      </c>
      <c r="BM52" s="42">
        <v>87</v>
      </c>
      <c r="BN52" s="79">
        <f>P52/30*BM52</f>
        <v>14337652.200000001</v>
      </c>
      <c r="BO52" s="43"/>
      <c r="BP52" s="43">
        <f t="shared" si="3"/>
        <v>3955214.4000000004</v>
      </c>
      <c r="BQ52" s="17"/>
      <c r="BR52" s="17"/>
      <c r="BS52" s="17"/>
      <c r="BT52" s="17"/>
    </row>
    <row r="53" spans="1:72" ht="12.75" customHeight="1">
      <c r="A53" s="19" t="s">
        <v>533</v>
      </c>
      <c r="B53" s="20" t="s">
        <v>70</v>
      </c>
      <c r="C53" s="21" t="s">
        <v>534</v>
      </c>
      <c r="D53" s="22">
        <v>52</v>
      </c>
      <c r="E53" s="22" t="s">
        <v>535</v>
      </c>
      <c r="F53" s="23">
        <v>44231</v>
      </c>
      <c r="G53" s="22" t="s">
        <v>536</v>
      </c>
      <c r="H53" s="22" t="s">
        <v>74</v>
      </c>
      <c r="I53" s="22" t="s">
        <v>75</v>
      </c>
      <c r="J53" s="24" t="s">
        <v>76</v>
      </c>
      <c r="K53" s="24">
        <v>11321</v>
      </c>
      <c r="L53" s="24">
        <v>11321</v>
      </c>
      <c r="M53" s="23"/>
      <c r="N53" s="23">
        <v>44231</v>
      </c>
      <c r="O53" s="17"/>
      <c r="P53" s="25">
        <v>8711428</v>
      </c>
      <c r="Q53" s="25">
        <v>95244946</v>
      </c>
      <c r="R53" s="26">
        <f t="shared" si="10"/>
        <v>-0.13333334028720856</v>
      </c>
      <c r="S53" s="22" t="s">
        <v>77</v>
      </c>
      <c r="T53" s="22" t="s">
        <v>78</v>
      </c>
      <c r="U53" s="27">
        <v>33700575</v>
      </c>
      <c r="V53" s="27" t="s">
        <v>79</v>
      </c>
      <c r="W53" s="28" t="s">
        <v>80</v>
      </c>
      <c r="X53" s="28"/>
      <c r="Y53" s="22" t="s">
        <v>535</v>
      </c>
      <c r="Z53" s="22" t="s">
        <v>98</v>
      </c>
      <c r="AA53" s="22" t="s">
        <v>99</v>
      </c>
      <c r="AB53" s="22" t="s">
        <v>100</v>
      </c>
      <c r="AC53" s="45">
        <v>44231</v>
      </c>
      <c r="AD53" s="22" t="s">
        <v>537</v>
      </c>
      <c r="AE53" s="17" t="s">
        <v>189</v>
      </c>
      <c r="AF53" s="22" t="s">
        <v>83</v>
      </c>
      <c r="AG53" s="22" t="s">
        <v>78</v>
      </c>
      <c r="AH53" s="31">
        <v>52197050</v>
      </c>
      <c r="AI53" t="s">
        <v>190</v>
      </c>
      <c r="AJ53" s="24">
        <v>328</v>
      </c>
      <c r="AK53" s="22" t="s">
        <v>85</v>
      </c>
      <c r="AL53" s="46">
        <v>44232</v>
      </c>
      <c r="AM53" s="50">
        <v>44232</v>
      </c>
      <c r="AN53" s="22" t="s">
        <v>86</v>
      </c>
      <c r="AO53" s="22">
        <v>0</v>
      </c>
      <c r="AP53" s="34">
        <v>0</v>
      </c>
      <c r="AQ53" s="35"/>
      <c r="AR53" s="29">
        <v>0</v>
      </c>
      <c r="AS53" s="35"/>
      <c r="AT53" s="36">
        <v>44232</v>
      </c>
      <c r="AU53" s="36">
        <v>44560</v>
      </c>
      <c r="AV53" s="20"/>
      <c r="AW53" s="22" t="s">
        <v>87</v>
      </c>
      <c r="AX53" s="22"/>
      <c r="AY53" s="22"/>
      <c r="AZ53" s="22" t="s">
        <v>87</v>
      </c>
      <c r="BA53" s="22">
        <v>0</v>
      </c>
      <c r="BB53" s="22"/>
      <c r="BC53" s="22"/>
      <c r="BD53" s="22"/>
      <c r="BE53" s="37" t="s">
        <v>538</v>
      </c>
      <c r="BF53" s="38">
        <f t="shared" si="2"/>
        <v>95244946</v>
      </c>
      <c r="BG53" s="39" t="s">
        <v>143</v>
      </c>
      <c r="BH53" s="47" t="s">
        <v>539</v>
      </c>
      <c r="BI53" s="17" t="s">
        <v>91</v>
      </c>
      <c r="BJ53" s="17"/>
      <c r="BK53" s="54" t="s">
        <v>540</v>
      </c>
      <c r="BL53" s="48" t="s">
        <v>93</v>
      </c>
      <c r="BM53" s="42"/>
      <c r="BN53" s="17"/>
      <c r="BO53" s="43"/>
      <c r="BP53" s="43">
        <f t="shared" si="3"/>
        <v>9524494.5999999996</v>
      </c>
      <c r="BQ53" s="17"/>
      <c r="BR53" s="17"/>
      <c r="BS53" s="17"/>
      <c r="BT53" s="17"/>
    </row>
    <row r="54" spans="1:72" ht="12.75" customHeight="1">
      <c r="A54" s="19" t="s">
        <v>541</v>
      </c>
      <c r="B54" s="20" t="s">
        <v>70</v>
      </c>
      <c r="C54" s="21" t="s">
        <v>542</v>
      </c>
      <c r="D54" s="22">
        <v>53</v>
      </c>
      <c r="E54" s="22" t="s">
        <v>543</v>
      </c>
      <c r="F54" s="23">
        <v>44231</v>
      </c>
      <c r="G54" s="22" t="s">
        <v>544</v>
      </c>
      <c r="H54" s="22" t="s">
        <v>74</v>
      </c>
      <c r="I54" s="22" t="s">
        <v>75</v>
      </c>
      <c r="J54" s="24" t="s">
        <v>76</v>
      </c>
      <c r="K54" s="24">
        <v>6421</v>
      </c>
      <c r="L54" s="24">
        <v>11421</v>
      </c>
      <c r="M54" s="23"/>
      <c r="N54" s="23">
        <v>44231</v>
      </c>
      <c r="O54" s="17"/>
      <c r="P54" s="25">
        <v>5532323</v>
      </c>
      <c r="Q54" s="25">
        <v>38726261</v>
      </c>
      <c r="R54" s="26">
        <f t="shared" si="10"/>
        <v>0</v>
      </c>
      <c r="S54" s="22" t="s">
        <v>77</v>
      </c>
      <c r="T54" s="22" t="s">
        <v>78</v>
      </c>
      <c r="U54" s="27">
        <v>1020770337</v>
      </c>
      <c r="V54" s="27" t="s">
        <v>79</v>
      </c>
      <c r="W54" s="28" t="s">
        <v>80</v>
      </c>
      <c r="X54" s="28"/>
      <c r="Y54" s="22" t="s">
        <v>543</v>
      </c>
      <c r="Z54" s="22" t="s">
        <v>81</v>
      </c>
      <c r="AA54" s="29"/>
      <c r="AB54" s="30" t="s">
        <v>79</v>
      </c>
      <c r="AC54" s="30" t="s">
        <v>79</v>
      </c>
      <c r="AD54" s="30" t="s">
        <v>79</v>
      </c>
      <c r="AE54" s="17" t="s">
        <v>216</v>
      </c>
      <c r="AF54" s="22" t="s">
        <v>83</v>
      </c>
      <c r="AG54" s="22" t="s">
        <v>78</v>
      </c>
      <c r="AH54" s="31">
        <v>52821677</v>
      </c>
      <c r="AI54" s="17" t="s">
        <v>217</v>
      </c>
      <c r="AJ54" s="24">
        <v>210</v>
      </c>
      <c r="AK54" s="22" t="s">
        <v>85</v>
      </c>
      <c r="AL54" s="32" t="s">
        <v>79</v>
      </c>
      <c r="AM54" s="50">
        <v>44232</v>
      </c>
      <c r="AN54" s="22" t="s">
        <v>86</v>
      </c>
      <c r="AO54" s="22">
        <v>0</v>
      </c>
      <c r="AP54" s="34">
        <v>0</v>
      </c>
      <c r="AQ54" s="35"/>
      <c r="AR54" s="29">
        <v>0</v>
      </c>
      <c r="AS54" s="35"/>
      <c r="AT54" s="36">
        <v>44232</v>
      </c>
      <c r="AU54" s="36">
        <v>44443</v>
      </c>
      <c r="AV54" s="20"/>
      <c r="AW54" s="22" t="s">
        <v>87</v>
      </c>
      <c r="AX54" s="22"/>
      <c r="AY54" s="22"/>
      <c r="AZ54" s="22" t="s">
        <v>87</v>
      </c>
      <c r="BA54" s="22">
        <v>0</v>
      </c>
      <c r="BB54" s="22"/>
      <c r="BC54" s="22"/>
      <c r="BD54" s="22"/>
      <c r="BE54" s="37" t="s">
        <v>545</v>
      </c>
      <c r="BF54" s="38">
        <f t="shared" si="2"/>
        <v>38726261</v>
      </c>
      <c r="BG54" s="39" t="s">
        <v>143</v>
      </c>
      <c r="BH54" s="40" t="s">
        <v>546</v>
      </c>
      <c r="BI54" s="17" t="s">
        <v>172</v>
      </c>
      <c r="BJ54" s="17"/>
      <c r="BK54" s="41" t="s">
        <v>547</v>
      </c>
      <c r="BL54" s="48" t="s">
        <v>93</v>
      </c>
      <c r="BM54" s="42"/>
      <c r="BN54" s="17"/>
      <c r="BO54" s="43"/>
      <c r="BP54" s="43">
        <f t="shared" si="3"/>
        <v>3872626.1</v>
      </c>
      <c r="BQ54" s="17"/>
      <c r="BR54" s="80">
        <v>44466</v>
      </c>
      <c r="BS54" s="80"/>
      <c r="BT54" s="80"/>
    </row>
    <row r="55" spans="1:72" ht="12.75" customHeight="1">
      <c r="A55" s="19" t="s">
        <v>548</v>
      </c>
      <c r="B55" s="20" t="s">
        <v>70</v>
      </c>
      <c r="C55" s="21" t="s">
        <v>549</v>
      </c>
      <c r="D55" s="22">
        <v>54</v>
      </c>
      <c r="E55" s="22" t="s">
        <v>550</v>
      </c>
      <c r="F55" s="23">
        <v>44231</v>
      </c>
      <c r="G55" s="22" t="s">
        <v>551</v>
      </c>
      <c r="H55" s="22" t="s">
        <v>74</v>
      </c>
      <c r="I55" s="22" t="s">
        <v>75</v>
      </c>
      <c r="J55" s="24" t="s">
        <v>76</v>
      </c>
      <c r="K55" s="24">
        <v>7221</v>
      </c>
      <c r="L55" s="24">
        <v>11521</v>
      </c>
      <c r="M55" s="23"/>
      <c r="N55" s="23">
        <v>44231</v>
      </c>
      <c r="O55" s="17"/>
      <c r="P55" s="25">
        <v>6120628</v>
      </c>
      <c r="Q55" s="25">
        <v>67122887</v>
      </c>
      <c r="R55" s="26">
        <f t="shared" si="10"/>
        <v>-6.6666662693023682E-2</v>
      </c>
      <c r="S55" s="22" t="s">
        <v>77</v>
      </c>
      <c r="T55" s="22" t="s">
        <v>78</v>
      </c>
      <c r="U55" s="27">
        <v>1015393325</v>
      </c>
      <c r="V55" s="27" t="s">
        <v>79</v>
      </c>
      <c r="W55" s="28" t="s">
        <v>80</v>
      </c>
      <c r="X55" s="28"/>
      <c r="Y55" s="22" t="s">
        <v>550</v>
      </c>
      <c r="Z55" s="22" t="s">
        <v>98</v>
      </c>
      <c r="AA55" s="22" t="s">
        <v>99</v>
      </c>
      <c r="AB55" s="22" t="s">
        <v>100</v>
      </c>
      <c r="AC55" s="45">
        <v>44231</v>
      </c>
      <c r="AD55" s="22" t="s">
        <v>552</v>
      </c>
      <c r="AE55" s="17" t="s">
        <v>469</v>
      </c>
      <c r="AF55" s="22" t="s">
        <v>83</v>
      </c>
      <c r="AG55" s="22" t="s">
        <v>78</v>
      </c>
      <c r="AH55" s="31">
        <v>5947992</v>
      </c>
      <c r="AI55" s="17" t="s">
        <v>470</v>
      </c>
      <c r="AJ55" s="24">
        <v>329</v>
      </c>
      <c r="AK55" s="22" t="s">
        <v>85</v>
      </c>
      <c r="AL55" s="46">
        <v>44232</v>
      </c>
      <c r="AM55" s="50">
        <v>44232</v>
      </c>
      <c r="AN55" s="22" t="s">
        <v>86</v>
      </c>
      <c r="AO55" s="22">
        <v>0</v>
      </c>
      <c r="AP55" s="34">
        <v>0</v>
      </c>
      <c r="AQ55" s="35"/>
      <c r="AR55" s="29">
        <v>0</v>
      </c>
      <c r="AS55" s="35"/>
      <c r="AT55" s="36">
        <v>44232</v>
      </c>
      <c r="AU55" s="36">
        <v>44560</v>
      </c>
      <c r="AV55" s="20"/>
      <c r="AW55" s="22" t="s">
        <v>87</v>
      </c>
      <c r="AX55" s="22"/>
      <c r="AY55" s="22"/>
      <c r="AZ55" s="81" t="s">
        <v>87</v>
      </c>
      <c r="BA55" s="81">
        <v>0</v>
      </c>
      <c r="BB55" s="81"/>
      <c r="BC55" s="81"/>
      <c r="BD55" s="81"/>
      <c r="BE55" s="37" t="s">
        <v>553</v>
      </c>
      <c r="BF55" s="38">
        <f t="shared" si="2"/>
        <v>67122887</v>
      </c>
      <c r="BG55" s="39" t="s">
        <v>196</v>
      </c>
      <c r="BH55" s="47" t="s">
        <v>554</v>
      </c>
      <c r="BI55" s="17" t="s">
        <v>91</v>
      </c>
      <c r="BJ55" s="17"/>
      <c r="BK55" s="41" t="s">
        <v>555</v>
      </c>
      <c r="BL55" s="48" t="s">
        <v>93</v>
      </c>
      <c r="BM55" s="42"/>
      <c r="BN55" s="17"/>
      <c r="BO55" s="43"/>
      <c r="BP55" s="43">
        <f t="shared" si="3"/>
        <v>6712288.7000000002</v>
      </c>
      <c r="BQ55" s="17"/>
      <c r="BR55" s="17"/>
      <c r="BS55" s="17"/>
      <c r="BT55" s="17"/>
    </row>
    <row r="56" spans="1:72" ht="12.75" customHeight="1">
      <c r="A56" s="19" t="s">
        <v>556</v>
      </c>
      <c r="B56" s="20" t="s">
        <v>70</v>
      </c>
      <c r="C56" s="21" t="s">
        <v>557</v>
      </c>
      <c r="D56" s="22">
        <v>55</v>
      </c>
      <c r="E56" s="22" t="s">
        <v>558</v>
      </c>
      <c r="F56" s="23">
        <v>44231</v>
      </c>
      <c r="G56" s="22" t="s">
        <v>559</v>
      </c>
      <c r="H56" s="22" t="s">
        <v>74</v>
      </c>
      <c r="I56" s="22" t="s">
        <v>75</v>
      </c>
      <c r="J56" s="24" t="s">
        <v>76</v>
      </c>
      <c r="K56" s="24">
        <v>4321</v>
      </c>
      <c r="L56" s="24">
        <v>11621</v>
      </c>
      <c r="M56" s="23"/>
      <c r="N56" s="23">
        <v>44231</v>
      </c>
      <c r="O56" s="17"/>
      <c r="P56" s="25">
        <v>5532323</v>
      </c>
      <c r="Q56" s="25">
        <v>60671142</v>
      </c>
      <c r="R56" s="26">
        <f t="shared" si="10"/>
        <v>-0.23333333432674408</v>
      </c>
      <c r="S56" s="22" t="s">
        <v>77</v>
      </c>
      <c r="T56" s="22" t="s">
        <v>78</v>
      </c>
      <c r="U56" s="27">
        <v>80732924</v>
      </c>
      <c r="V56" s="27" t="s">
        <v>79</v>
      </c>
      <c r="W56" s="28" t="s">
        <v>80</v>
      </c>
      <c r="X56" s="28"/>
      <c r="Y56" s="22" t="s">
        <v>558</v>
      </c>
      <c r="Z56" s="22" t="s">
        <v>98</v>
      </c>
      <c r="AA56" s="22" t="s">
        <v>99</v>
      </c>
      <c r="AB56" s="22" t="s">
        <v>100</v>
      </c>
      <c r="AC56" s="45">
        <v>44231</v>
      </c>
      <c r="AD56" s="22" t="s">
        <v>560</v>
      </c>
      <c r="AE56" s="75" t="s">
        <v>400</v>
      </c>
      <c r="AF56" s="22" t="s">
        <v>83</v>
      </c>
      <c r="AG56" s="22" t="s">
        <v>78</v>
      </c>
      <c r="AH56" s="31">
        <v>79690000</v>
      </c>
      <c r="AI56" s="17" t="s">
        <v>401</v>
      </c>
      <c r="AJ56" s="24">
        <v>329</v>
      </c>
      <c r="AK56" s="22" t="s">
        <v>85</v>
      </c>
      <c r="AL56" s="46">
        <v>44231</v>
      </c>
      <c r="AM56" s="50">
        <v>44231</v>
      </c>
      <c r="AN56" s="22" t="s">
        <v>86</v>
      </c>
      <c r="AO56" s="22">
        <v>0</v>
      </c>
      <c r="AP56" s="34">
        <v>0</v>
      </c>
      <c r="AQ56" s="35"/>
      <c r="AR56" s="29">
        <v>0</v>
      </c>
      <c r="AS56" s="35"/>
      <c r="AT56" s="36">
        <v>44231</v>
      </c>
      <c r="AU56" s="36">
        <v>44560</v>
      </c>
      <c r="AV56" s="20"/>
      <c r="AW56" s="22" t="s">
        <v>87</v>
      </c>
      <c r="AX56" s="22"/>
      <c r="AY56" s="22"/>
      <c r="AZ56" s="22" t="s">
        <v>87</v>
      </c>
      <c r="BA56" s="22">
        <v>0</v>
      </c>
      <c r="BB56" s="22"/>
      <c r="BC56" s="22"/>
      <c r="BD56" s="22"/>
      <c r="BE56" s="37" t="s">
        <v>561</v>
      </c>
      <c r="BF56" s="38">
        <f t="shared" si="2"/>
        <v>60671142</v>
      </c>
      <c r="BG56" s="39" t="s">
        <v>196</v>
      </c>
      <c r="BH56" s="65" t="s">
        <v>562</v>
      </c>
      <c r="BI56" s="17" t="s">
        <v>91</v>
      </c>
      <c r="BJ56" s="17"/>
      <c r="BK56" s="41" t="s">
        <v>563</v>
      </c>
      <c r="BL56" s="48" t="s">
        <v>93</v>
      </c>
      <c r="BM56" s="42"/>
      <c r="BN56" s="17"/>
      <c r="BO56" s="43"/>
      <c r="BP56" s="43">
        <f t="shared" si="3"/>
        <v>6067114.2000000002</v>
      </c>
      <c r="BQ56" s="17"/>
      <c r="BR56" s="17"/>
      <c r="BS56" s="17"/>
      <c r="BT56" s="17"/>
    </row>
    <row r="57" spans="1:72" ht="12.75" customHeight="1">
      <c r="A57" s="19" t="s">
        <v>564</v>
      </c>
      <c r="B57" s="20" t="s">
        <v>70</v>
      </c>
      <c r="C57" s="21" t="s">
        <v>565</v>
      </c>
      <c r="D57" s="22">
        <v>56</v>
      </c>
      <c r="E57" s="22" t="s">
        <v>566</v>
      </c>
      <c r="F57" s="23">
        <v>44231</v>
      </c>
      <c r="G57" s="22" t="s">
        <v>567</v>
      </c>
      <c r="H57" s="22" t="s">
        <v>74</v>
      </c>
      <c r="I57" s="22" t="s">
        <v>75</v>
      </c>
      <c r="J57" s="24" t="s">
        <v>76</v>
      </c>
      <c r="K57" s="24">
        <v>6321</v>
      </c>
      <c r="L57" s="24">
        <v>11821</v>
      </c>
      <c r="M57" s="23"/>
      <c r="N57" s="23">
        <v>44231</v>
      </c>
      <c r="O57" s="17"/>
      <c r="P57" s="25">
        <v>5532323</v>
      </c>
      <c r="Q57" s="25">
        <v>60486731</v>
      </c>
      <c r="R57" s="26">
        <f t="shared" si="10"/>
        <v>-0.46666666865348816</v>
      </c>
      <c r="S57" s="22" t="s">
        <v>77</v>
      </c>
      <c r="T57" s="22" t="s">
        <v>78</v>
      </c>
      <c r="U57" s="27">
        <v>52498362</v>
      </c>
      <c r="V57" s="27" t="s">
        <v>79</v>
      </c>
      <c r="W57" s="28" t="s">
        <v>80</v>
      </c>
      <c r="X57" s="28"/>
      <c r="Y57" s="22" t="s">
        <v>566</v>
      </c>
      <c r="Z57" s="22" t="s">
        <v>98</v>
      </c>
      <c r="AA57" s="22" t="s">
        <v>270</v>
      </c>
      <c r="AB57" s="22" t="s">
        <v>100</v>
      </c>
      <c r="AC57" s="45">
        <v>44231</v>
      </c>
      <c r="AD57" s="22" t="s">
        <v>568</v>
      </c>
      <c r="AE57" s="17" t="s">
        <v>272</v>
      </c>
      <c r="AF57" s="22" t="s">
        <v>83</v>
      </c>
      <c r="AG57" s="22" t="s">
        <v>78</v>
      </c>
      <c r="AH57" s="31">
        <v>51723033</v>
      </c>
      <c r="AI57" s="17" t="s">
        <v>273</v>
      </c>
      <c r="AJ57" s="24">
        <v>328</v>
      </c>
      <c r="AK57" s="22" t="s">
        <v>85</v>
      </c>
      <c r="AL57" s="46">
        <v>44232</v>
      </c>
      <c r="AM57" s="50">
        <v>44232</v>
      </c>
      <c r="AN57" s="22" t="s">
        <v>86</v>
      </c>
      <c r="AO57" s="22">
        <v>0</v>
      </c>
      <c r="AP57" s="34">
        <v>0</v>
      </c>
      <c r="AQ57" s="35"/>
      <c r="AR57" s="29">
        <v>0</v>
      </c>
      <c r="AS57" s="35"/>
      <c r="AT57" s="36">
        <v>44232</v>
      </c>
      <c r="AU57" s="36">
        <v>44560</v>
      </c>
      <c r="AV57" s="20"/>
      <c r="AW57" s="22" t="s">
        <v>87</v>
      </c>
      <c r="AX57" s="22"/>
      <c r="AY57" s="22"/>
      <c r="AZ57" s="22" t="s">
        <v>87</v>
      </c>
      <c r="BA57" s="22">
        <v>0</v>
      </c>
      <c r="BB57" s="22"/>
      <c r="BC57" s="22"/>
      <c r="BD57" s="22"/>
      <c r="BE57" s="37" t="s">
        <v>569</v>
      </c>
      <c r="BF57" s="38">
        <f t="shared" si="2"/>
        <v>60486731</v>
      </c>
      <c r="BG57" s="39" t="s">
        <v>114</v>
      </c>
      <c r="BH57" s="68" t="s">
        <v>570</v>
      </c>
      <c r="BI57" s="17" t="s">
        <v>91</v>
      </c>
      <c r="BJ57" s="17"/>
      <c r="BK57" s="41" t="s">
        <v>571</v>
      </c>
      <c r="BL57" s="48" t="s">
        <v>93</v>
      </c>
      <c r="BM57" s="42"/>
      <c r="BN57" s="17"/>
      <c r="BO57" s="43"/>
      <c r="BP57" s="43">
        <f t="shared" si="3"/>
        <v>6048673.1000000006</v>
      </c>
      <c r="BQ57" s="17"/>
      <c r="BR57" s="17"/>
      <c r="BS57" s="17"/>
      <c r="BT57" s="17"/>
    </row>
    <row r="58" spans="1:72" ht="12.75" customHeight="1">
      <c r="A58" s="19" t="s">
        <v>572</v>
      </c>
      <c r="B58" s="20" t="s">
        <v>70</v>
      </c>
      <c r="C58" s="21" t="s">
        <v>573</v>
      </c>
      <c r="D58" s="22">
        <v>57</v>
      </c>
      <c r="E58" s="22" t="s">
        <v>574</v>
      </c>
      <c r="F58" s="23">
        <v>44231</v>
      </c>
      <c r="G58" s="22" t="s">
        <v>575</v>
      </c>
      <c r="H58" s="22" t="s">
        <v>74</v>
      </c>
      <c r="I58" s="22" t="s">
        <v>75</v>
      </c>
      <c r="J58" s="24" t="s">
        <v>76</v>
      </c>
      <c r="K58" s="24">
        <v>4621</v>
      </c>
      <c r="L58" s="24">
        <v>11721</v>
      </c>
      <c r="M58" s="23"/>
      <c r="N58" s="23">
        <v>44231</v>
      </c>
      <c r="O58" s="17"/>
      <c r="P58" s="25">
        <v>7353804</v>
      </c>
      <c r="Q58" s="25">
        <v>80401590</v>
      </c>
      <c r="R58" s="26">
        <f t="shared" si="10"/>
        <v>-0.39999999105930328</v>
      </c>
      <c r="S58" s="22" t="s">
        <v>77</v>
      </c>
      <c r="T58" s="22" t="s">
        <v>78</v>
      </c>
      <c r="U58" s="27">
        <v>52933829</v>
      </c>
      <c r="V58" s="27" t="s">
        <v>79</v>
      </c>
      <c r="W58" s="28" t="s">
        <v>80</v>
      </c>
      <c r="X58" s="28"/>
      <c r="Y58" s="22" t="s">
        <v>574</v>
      </c>
      <c r="Z58" s="22" t="s">
        <v>98</v>
      </c>
      <c r="AA58" s="22" t="s">
        <v>297</v>
      </c>
      <c r="AB58" s="22" t="s">
        <v>100</v>
      </c>
      <c r="AC58" s="45">
        <v>44231</v>
      </c>
      <c r="AD58" s="22" t="s">
        <v>576</v>
      </c>
      <c r="AE58" s="17" t="s">
        <v>299</v>
      </c>
      <c r="AF58" s="22" t="s">
        <v>83</v>
      </c>
      <c r="AG58" s="22" t="s">
        <v>78</v>
      </c>
      <c r="AH58" s="31">
        <v>37329045</v>
      </c>
      <c r="AI58" s="17" t="s">
        <v>300</v>
      </c>
      <c r="AJ58" s="24">
        <v>328</v>
      </c>
      <c r="AK58" s="22" t="s">
        <v>85</v>
      </c>
      <c r="AL58" s="46">
        <v>44232</v>
      </c>
      <c r="AM58" s="50">
        <v>44232</v>
      </c>
      <c r="AN58" s="22" t="s">
        <v>86</v>
      </c>
      <c r="AO58" s="22">
        <v>0</v>
      </c>
      <c r="AP58" s="34">
        <v>0</v>
      </c>
      <c r="AQ58" s="35"/>
      <c r="AR58" s="29">
        <v>0</v>
      </c>
      <c r="AS58" s="35"/>
      <c r="AT58" s="36">
        <v>44232</v>
      </c>
      <c r="AU58" s="36">
        <v>44560</v>
      </c>
      <c r="AV58" s="20"/>
      <c r="AW58" s="22" t="s">
        <v>87</v>
      </c>
      <c r="AX58" s="22"/>
      <c r="AY58" s="22"/>
      <c r="AZ58" s="22" t="s">
        <v>87</v>
      </c>
      <c r="BA58" s="22">
        <v>0</v>
      </c>
      <c r="BB58" s="22"/>
      <c r="BC58" s="22"/>
      <c r="BD58" s="22"/>
      <c r="BE58" s="37" t="s">
        <v>577</v>
      </c>
      <c r="BF58" s="38">
        <f t="shared" si="2"/>
        <v>80401590</v>
      </c>
      <c r="BG58" s="39" t="s">
        <v>114</v>
      </c>
      <c r="BH58" s="51" t="s">
        <v>578</v>
      </c>
      <c r="BI58" s="17" t="s">
        <v>91</v>
      </c>
      <c r="BJ58" s="17"/>
      <c r="BK58" s="54" t="s">
        <v>579</v>
      </c>
      <c r="BL58" s="48" t="s">
        <v>93</v>
      </c>
      <c r="BM58" s="42"/>
      <c r="BN58" s="17"/>
      <c r="BO58" s="43"/>
      <c r="BP58" s="43">
        <f t="shared" si="3"/>
        <v>8040159</v>
      </c>
      <c r="BQ58" s="17"/>
      <c r="BR58" s="17"/>
      <c r="BS58" s="17"/>
      <c r="BT58" s="17"/>
    </row>
    <row r="59" spans="1:72" ht="12.75" customHeight="1">
      <c r="A59" s="19" t="s">
        <v>580</v>
      </c>
      <c r="B59" s="20" t="s">
        <v>70</v>
      </c>
      <c r="C59" s="21" t="s">
        <v>581</v>
      </c>
      <c r="D59" s="22">
        <v>58</v>
      </c>
      <c r="E59" s="22" t="s">
        <v>582</v>
      </c>
      <c r="F59" s="23">
        <v>44231</v>
      </c>
      <c r="G59" s="22" t="s">
        <v>583</v>
      </c>
      <c r="H59" s="22" t="s">
        <v>74</v>
      </c>
      <c r="I59" s="22" t="s">
        <v>75</v>
      </c>
      <c r="J59" s="24" t="s">
        <v>76</v>
      </c>
      <c r="K59" s="24">
        <v>7321</v>
      </c>
      <c r="L59" s="24">
        <v>11921</v>
      </c>
      <c r="M59" s="23"/>
      <c r="N59" s="23">
        <v>44231</v>
      </c>
      <c r="O59" s="17"/>
      <c r="P59" s="25">
        <v>5532323</v>
      </c>
      <c r="Q59" s="25">
        <v>60855553</v>
      </c>
      <c r="R59" s="26">
        <f t="shared" si="10"/>
        <v>0</v>
      </c>
      <c r="S59" s="22" t="s">
        <v>77</v>
      </c>
      <c r="T59" s="22" t="s">
        <v>78</v>
      </c>
      <c r="U59" s="27">
        <v>66977880</v>
      </c>
      <c r="V59" s="27" t="s">
        <v>79</v>
      </c>
      <c r="W59" s="28" t="s">
        <v>80</v>
      </c>
      <c r="X59" s="28"/>
      <c r="Y59" s="22" t="s">
        <v>582</v>
      </c>
      <c r="Z59" s="22" t="s">
        <v>98</v>
      </c>
      <c r="AA59" s="22" t="s">
        <v>99</v>
      </c>
      <c r="AB59" s="22" t="s">
        <v>100</v>
      </c>
      <c r="AC59" s="45">
        <v>44231</v>
      </c>
      <c r="AD59" s="22" t="s">
        <v>584</v>
      </c>
      <c r="AE59" s="17" t="s">
        <v>299</v>
      </c>
      <c r="AF59" s="22" t="s">
        <v>83</v>
      </c>
      <c r="AG59" s="22" t="s">
        <v>78</v>
      </c>
      <c r="AH59" s="31">
        <v>37329045</v>
      </c>
      <c r="AI59" s="17" t="s">
        <v>300</v>
      </c>
      <c r="AJ59" s="24">
        <v>330</v>
      </c>
      <c r="AK59" s="22" t="s">
        <v>85</v>
      </c>
      <c r="AL59" s="46">
        <v>44232</v>
      </c>
      <c r="AM59" s="50">
        <v>44232</v>
      </c>
      <c r="AN59" s="22" t="s">
        <v>86</v>
      </c>
      <c r="AO59" s="22">
        <v>0</v>
      </c>
      <c r="AP59" s="34">
        <v>0</v>
      </c>
      <c r="AQ59" s="35"/>
      <c r="AR59" s="29">
        <v>0</v>
      </c>
      <c r="AS59" s="35"/>
      <c r="AT59" s="36">
        <v>44232</v>
      </c>
      <c r="AU59" s="36">
        <v>44560</v>
      </c>
      <c r="AV59" s="20"/>
      <c r="AW59" s="22" t="s">
        <v>87</v>
      </c>
      <c r="AX59" s="22"/>
      <c r="AY59" s="22"/>
      <c r="AZ59" s="22" t="s">
        <v>87</v>
      </c>
      <c r="BA59" s="22">
        <v>0</v>
      </c>
      <c r="BB59" s="22"/>
      <c r="BC59" s="22"/>
      <c r="BD59" s="22"/>
      <c r="BE59" s="37" t="s">
        <v>585</v>
      </c>
      <c r="BF59" s="38">
        <f t="shared" si="2"/>
        <v>60855553</v>
      </c>
      <c r="BG59" s="39" t="s">
        <v>196</v>
      </c>
      <c r="BH59" s="67" t="s">
        <v>586</v>
      </c>
      <c r="BI59" s="17" t="s">
        <v>91</v>
      </c>
      <c r="BJ59" s="17"/>
      <c r="BK59" s="41" t="s">
        <v>587</v>
      </c>
      <c r="BL59" s="48" t="s">
        <v>93</v>
      </c>
      <c r="BM59" s="42"/>
      <c r="BN59" s="17"/>
      <c r="BO59" s="43"/>
      <c r="BP59" s="43">
        <f t="shared" si="3"/>
        <v>6085555.3000000007</v>
      </c>
      <c r="BQ59" s="64">
        <v>44742</v>
      </c>
      <c r="BR59" s="17"/>
      <c r="BS59" s="17"/>
      <c r="BT59" s="17"/>
    </row>
    <row r="60" spans="1:72" ht="12.75" customHeight="1">
      <c r="A60" s="19" t="s">
        <v>588</v>
      </c>
      <c r="B60" s="20" t="s">
        <v>70</v>
      </c>
      <c r="C60" s="21" t="s">
        <v>589</v>
      </c>
      <c r="D60" s="22">
        <v>59</v>
      </c>
      <c r="E60" s="22" t="s">
        <v>590</v>
      </c>
      <c r="F60" s="23">
        <v>44231</v>
      </c>
      <c r="G60" s="22" t="s">
        <v>591</v>
      </c>
      <c r="H60" s="22" t="s">
        <v>74</v>
      </c>
      <c r="I60" s="22" t="s">
        <v>75</v>
      </c>
      <c r="J60" s="24" t="s">
        <v>76</v>
      </c>
      <c r="K60" s="24">
        <v>5221</v>
      </c>
      <c r="L60" s="24">
        <v>12021</v>
      </c>
      <c r="M60" s="23"/>
      <c r="N60" s="23">
        <v>44231</v>
      </c>
      <c r="O60" s="17"/>
      <c r="P60" s="25">
        <v>6595797</v>
      </c>
      <c r="Q60" s="25">
        <v>71894187</v>
      </c>
      <c r="R60" s="26">
        <f t="shared" si="10"/>
        <v>-0.29999999701976776</v>
      </c>
      <c r="S60" s="22" t="s">
        <v>77</v>
      </c>
      <c r="T60" s="22" t="s">
        <v>78</v>
      </c>
      <c r="U60" s="27">
        <v>19311119</v>
      </c>
      <c r="V60" s="27" t="s">
        <v>79</v>
      </c>
      <c r="W60" s="28" t="s">
        <v>80</v>
      </c>
      <c r="X60" s="28"/>
      <c r="Y60" s="22" t="s">
        <v>590</v>
      </c>
      <c r="Z60" s="22" t="s">
        <v>98</v>
      </c>
      <c r="AA60" s="22" t="s">
        <v>99</v>
      </c>
      <c r="AB60" s="22" t="s">
        <v>100</v>
      </c>
      <c r="AC60" s="45">
        <v>44231</v>
      </c>
      <c r="AD60" s="22" t="s">
        <v>592</v>
      </c>
      <c r="AE60" s="17" t="s">
        <v>216</v>
      </c>
      <c r="AF60" s="22" t="s">
        <v>83</v>
      </c>
      <c r="AG60" s="22" t="s">
        <v>78</v>
      </c>
      <c r="AH60" s="31">
        <v>52821677</v>
      </c>
      <c r="AI60" s="17" t="s">
        <v>217</v>
      </c>
      <c r="AJ60" s="24">
        <v>327</v>
      </c>
      <c r="AK60" s="22" t="s">
        <v>85</v>
      </c>
      <c r="AL60" s="46">
        <v>44232</v>
      </c>
      <c r="AM60" s="50">
        <v>44232</v>
      </c>
      <c r="AN60" s="22" t="s">
        <v>86</v>
      </c>
      <c r="AO60" s="22">
        <v>0</v>
      </c>
      <c r="AP60" s="34">
        <v>0</v>
      </c>
      <c r="AQ60" s="35"/>
      <c r="AR60" s="29">
        <v>0</v>
      </c>
      <c r="AS60" s="35"/>
      <c r="AT60" s="36">
        <v>44232</v>
      </c>
      <c r="AU60" s="36">
        <v>44560</v>
      </c>
      <c r="AV60" s="20"/>
      <c r="AW60" s="22" t="s">
        <v>87</v>
      </c>
      <c r="AX60" s="22"/>
      <c r="AY60" s="22"/>
      <c r="AZ60" s="22" t="s">
        <v>87</v>
      </c>
      <c r="BA60" s="22">
        <v>0</v>
      </c>
      <c r="BB60" s="22"/>
      <c r="BC60" s="22"/>
      <c r="BD60" s="22"/>
      <c r="BE60" s="37" t="s">
        <v>593</v>
      </c>
      <c r="BF60" s="38">
        <f t="shared" si="2"/>
        <v>71894187</v>
      </c>
      <c r="BG60" s="66" t="s">
        <v>302</v>
      </c>
      <c r="BH60" s="47" t="s">
        <v>594</v>
      </c>
      <c r="BI60" s="17" t="s">
        <v>91</v>
      </c>
      <c r="BJ60" s="17"/>
      <c r="BK60" s="41" t="s">
        <v>595</v>
      </c>
      <c r="BL60" s="48" t="s">
        <v>93</v>
      </c>
      <c r="BM60" s="42"/>
      <c r="BN60" s="17"/>
      <c r="BO60" s="43"/>
      <c r="BP60" s="43">
        <f t="shared" si="3"/>
        <v>7189418.7000000002</v>
      </c>
      <c r="BQ60" s="17"/>
      <c r="BR60" s="17"/>
      <c r="BS60" s="17"/>
      <c r="BT60" s="17"/>
    </row>
    <row r="61" spans="1:72" ht="12.75" customHeight="1">
      <c r="A61" s="19" t="s">
        <v>596</v>
      </c>
      <c r="B61" s="20" t="s">
        <v>70</v>
      </c>
      <c r="C61" s="21" t="s">
        <v>597</v>
      </c>
      <c r="D61" s="22">
        <v>60</v>
      </c>
      <c r="E61" s="22" t="s">
        <v>598</v>
      </c>
      <c r="F61" s="23">
        <v>44232</v>
      </c>
      <c r="G61" s="22" t="s">
        <v>599</v>
      </c>
      <c r="H61" s="22" t="s">
        <v>74</v>
      </c>
      <c r="I61" s="22" t="s">
        <v>75</v>
      </c>
      <c r="J61" s="24" t="s">
        <v>76</v>
      </c>
      <c r="K61" s="24">
        <v>13121</v>
      </c>
      <c r="L61" s="24">
        <v>12121</v>
      </c>
      <c r="M61" s="23"/>
      <c r="N61" s="23">
        <v>44232</v>
      </c>
      <c r="O61" s="17"/>
      <c r="P61" s="25">
        <v>5532323</v>
      </c>
      <c r="Q61" s="25">
        <v>60302321</v>
      </c>
      <c r="R61" s="26">
        <f t="shared" si="10"/>
        <v>0.30000000447034836</v>
      </c>
      <c r="S61" s="22" t="s">
        <v>77</v>
      </c>
      <c r="T61" s="22" t="s">
        <v>78</v>
      </c>
      <c r="U61" s="27">
        <v>1010173073</v>
      </c>
      <c r="V61" s="27" t="s">
        <v>79</v>
      </c>
      <c r="W61" s="28" t="s">
        <v>80</v>
      </c>
      <c r="X61" s="28"/>
      <c r="Y61" s="22" t="s">
        <v>598</v>
      </c>
      <c r="Z61" s="22" t="s">
        <v>98</v>
      </c>
      <c r="AA61" s="22" t="s">
        <v>99</v>
      </c>
      <c r="AB61" s="22" t="s">
        <v>100</v>
      </c>
      <c r="AC61" s="45">
        <v>44232</v>
      </c>
      <c r="AD61" s="22" t="s">
        <v>600</v>
      </c>
      <c r="AE61" s="17" t="s">
        <v>206</v>
      </c>
      <c r="AF61" s="22" t="s">
        <v>83</v>
      </c>
      <c r="AG61" s="22" t="s">
        <v>78</v>
      </c>
      <c r="AH61" s="31">
        <v>3033010</v>
      </c>
      <c r="AI61" s="17" t="s">
        <v>207</v>
      </c>
      <c r="AJ61" s="24">
        <v>327</v>
      </c>
      <c r="AK61" s="22" t="s">
        <v>85</v>
      </c>
      <c r="AL61" s="46">
        <v>44232</v>
      </c>
      <c r="AM61" s="50">
        <v>44232</v>
      </c>
      <c r="AN61" s="22" t="s">
        <v>86</v>
      </c>
      <c r="AO61" s="22">
        <v>0</v>
      </c>
      <c r="AP61" s="34">
        <v>0</v>
      </c>
      <c r="AQ61" s="35"/>
      <c r="AR61" s="29">
        <v>0</v>
      </c>
      <c r="AS61" s="35"/>
      <c r="AT61" s="36">
        <v>44232</v>
      </c>
      <c r="AU61" s="36">
        <v>44560</v>
      </c>
      <c r="AV61" s="20"/>
      <c r="AW61" s="22" t="s">
        <v>87</v>
      </c>
      <c r="AX61" s="22"/>
      <c r="AY61" s="22"/>
      <c r="AZ61" s="22" t="s">
        <v>87</v>
      </c>
      <c r="BA61" s="22">
        <v>0</v>
      </c>
      <c r="BB61" s="22"/>
      <c r="BC61" s="22"/>
      <c r="BD61" s="22"/>
      <c r="BE61" s="37" t="s">
        <v>601</v>
      </c>
      <c r="BF61" s="38">
        <f t="shared" si="2"/>
        <v>60302321</v>
      </c>
      <c r="BG61" s="39" t="s">
        <v>96</v>
      </c>
      <c r="BH61" s="47" t="s">
        <v>602</v>
      </c>
      <c r="BI61" s="17" t="s">
        <v>91</v>
      </c>
      <c r="BJ61" s="17"/>
      <c r="BK61" s="41" t="s">
        <v>603</v>
      </c>
      <c r="BL61" s="48" t="s">
        <v>93</v>
      </c>
      <c r="BM61" s="42"/>
      <c r="BN61" s="17"/>
      <c r="BO61" s="43"/>
      <c r="BP61" s="43">
        <f t="shared" si="3"/>
        <v>6030232.1000000006</v>
      </c>
      <c r="BQ61" s="17"/>
      <c r="BR61" s="17"/>
      <c r="BS61" s="17"/>
      <c r="BT61" s="17"/>
    </row>
    <row r="62" spans="1:72" ht="12.75" customHeight="1">
      <c r="A62" s="19" t="s">
        <v>604</v>
      </c>
      <c r="B62" s="20" t="s">
        <v>70</v>
      </c>
      <c r="C62" s="21" t="s">
        <v>605</v>
      </c>
      <c r="D62" s="22">
        <v>61</v>
      </c>
      <c r="E62" s="22" t="s">
        <v>606</v>
      </c>
      <c r="F62" s="23">
        <v>44232</v>
      </c>
      <c r="G62" s="22" t="s">
        <v>607</v>
      </c>
      <c r="H62" s="22" t="s">
        <v>74</v>
      </c>
      <c r="I62" s="22" t="s">
        <v>75</v>
      </c>
      <c r="J62" s="24" t="s">
        <v>76</v>
      </c>
      <c r="K62" s="24">
        <v>8921</v>
      </c>
      <c r="L62" s="24">
        <v>12221</v>
      </c>
      <c r="M62" s="23"/>
      <c r="N62" s="23">
        <v>44232</v>
      </c>
      <c r="O62" s="17"/>
      <c r="P62" s="25">
        <v>4536731</v>
      </c>
      <c r="Q62" s="25">
        <v>36293848</v>
      </c>
      <c r="R62" s="26">
        <f t="shared" si="10"/>
        <v>0</v>
      </c>
      <c r="S62" s="22" t="s">
        <v>77</v>
      </c>
      <c r="T62" s="22" t="s">
        <v>78</v>
      </c>
      <c r="U62" s="27">
        <v>75086969</v>
      </c>
      <c r="V62" s="27" t="s">
        <v>79</v>
      </c>
      <c r="W62" s="28" t="s">
        <v>80</v>
      </c>
      <c r="X62" s="28"/>
      <c r="Y62" s="22" t="s">
        <v>606</v>
      </c>
      <c r="Z62" s="22" t="s">
        <v>81</v>
      </c>
      <c r="AA62" s="29"/>
      <c r="AB62" s="30" t="s">
        <v>79</v>
      </c>
      <c r="AC62" s="30" t="s">
        <v>79</v>
      </c>
      <c r="AD62" s="30" t="s">
        <v>79</v>
      </c>
      <c r="AE62" s="17" t="s">
        <v>527</v>
      </c>
      <c r="AF62" s="22" t="s">
        <v>83</v>
      </c>
      <c r="AG62" s="22" t="s">
        <v>78</v>
      </c>
      <c r="AH62" s="31">
        <v>91209676</v>
      </c>
      <c r="AI62" s="17" t="s">
        <v>528</v>
      </c>
      <c r="AJ62" s="24">
        <v>240</v>
      </c>
      <c r="AK62" s="22" t="s">
        <v>85</v>
      </c>
      <c r="AL62" s="32" t="s">
        <v>79</v>
      </c>
      <c r="AM62" s="50">
        <v>44232</v>
      </c>
      <c r="AN62" s="22" t="s">
        <v>218</v>
      </c>
      <c r="AO62" s="22">
        <v>1</v>
      </c>
      <c r="AP62" s="34">
        <f t="shared" ref="AP62:AP67" si="14">P62/30*AR62</f>
        <v>13005295.533333333</v>
      </c>
      <c r="AQ62" s="35">
        <v>44470</v>
      </c>
      <c r="AR62" s="59">
        <v>86</v>
      </c>
      <c r="AS62" s="35">
        <v>44470</v>
      </c>
      <c r="AT62" s="36">
        <v>44232</v>
      </c>
      <c r="AU62" s="60">
        <v>44560</v>
      </c>
      <c r="AV62" s="20"/>
      <c r="AW62" s="22" t="s">
        <v>87</v>
      </c>
      <c r="AX62" s="22"/>
      <c r="AY62" s="22"/>
      <c r="AZ62" s="22" t="s">
        <v>87</v>
      </c>
      <c r="BA62" s="22">
        <v>0</v>
      </c>
      <c r="BB62" s="22"/>
      <c r="BC62" s="22"/>
      <c r="BD62" s="22" t="s">
        <v>608</v>
      </c>
      <c r="BE62" s="37" t="s">
        <v>609</v>
      </c>
      <c r="BF62" s="38">
        <f t="shared" si="2"/>
        <v>49299143.533333331</v>
      </c>
      <c r="BG62" s="39" t="s">
        <v>143</v>
      </c>
      <c r="BH62" s="47" t="s">
        <v>610</v>
      </c>
      <c r="BI62" s="17" t="s">
        <v>91</v>
      </c>
      <c r="BJ62" s="17"/>
      <c r="BK62" s="41" t="s">
        <v>611</v>
      </c>
      <c r="BL62" s="48" t="s">
        <v>93</v>
      </c>
      <c r="BM62" s="42">
        <v>86</v>
      </c>
      <c r="BN62" s="79">
        <f t="shared" ref="BN62:BN66" si="15">P62/30*BM62</f>
        <v>13005295.533333333</v>
      </c>
      <c r="BO62" s="43"/>
      <c r="BP62" s="43">
        <f t="shared" si="3"/>
        <v>3629384.8000000003</v>
      </c>
      <c r="BQ62" s="17"/>
      <c r="BR62" s="17"/>
      <c r="BS62" s="17"/>
      <c r="BT62" s="17"/>
    </row>
    <row r="63" spans="1:72" ht="12.75" customHeight="1">
      <c r="A63" s="19" t="s">
        <v>612</v>
      </c>
      <c r="B63" s="20" t="s">
        <v>70</v>
      </c>
      <c r="C63" s="21" t="s">
        <v>613</v>
      </c>
      <c r="D63" s="22">
        <v>62</v>
      </c>
      <c r="E63" s="22" t="s">
        <v>614</v>
      </c>
      <c r="F63" s="23">
        <v>44232</v>
      </c>
      <c r="G63" s="22" t="s">
        <v>615</v>
      </c>
      <c r="H63" s="22" t="s">
        <v>74</v>
      </c>
      <c r="I63" s="22" t="s">
        <v>75</v>
      </c>
      <c r="J63" s="24" t="s">
        <v>76</v>
      </c>
      <c r="K63" s="24">
        <v>8521</v>
      </c>
      <c r="L63" s="24">
        <v>12321</v>
      </c>
      <c r="M63" s="23"/>
      <c r="N63" s="23">
        <v>44232</v>
      </c>
      <c r="O63" s="17"/>
      <c r="P63" s="25">
        <v>5532323</v>
      </c>
      <c r="Q63" s="25">
        <v>44258584</v>
      </c>
      <c r="R63" s="26">
        <f t="shared" si="10"/>
        <v>0</v>
      </c>
      <c r="S63" s="22" t="s">
        <v>77</v>
      </c>
      <c r="T63" s="22" t="s">
        <v>78</v>
      </c>
      <c r="U63" s="27" t="s">
        <v>79</v>
      </c>
      <c r="V63" s="27" t="s">
        <v>79</v>
      </c>
      <c r="W63" s="28" t="s">
        <v>80</v>
      </c>
      <c r="X63" s="28">
        <v>700145658</v>
      </c>
      <c r="Y63" s="22" t="s">
        <v>614</v>
      </c>
      <c r="Z63" s="22" t="s">
        <v>98</v>
      </c>
      <c r="AA63" s="22" t="s">
        <v>99</v>
      </c>
      <c r="AB63" s="22" t="s">
        <v>100</v>
      </c>
      <c r="AC63" s="45">
        <v>44232</v>
      </c>
      <c r="AD63" s="22" t="s">
        <v>616</v>
      </c>
      <c r="AE63" s="17" t="s">
        <v>527</v>
      </c>
      <c r="AF63" s="22" t="s">
        <v>83</v>
      </c>
      <c r="AG63" s="22" t="s">
        <v>78</v>
      </c>
      <c r="AH63" s="31">
        <v>91209676</v>
      </c>
      <c r="AI63" s="17" t="s">
        <v>528</v>
      </c>
      <c r="AJ63" s="24">
        <v>240</v>
      </c>
      <c r="AK63" s="22" t="s">
        <v>85</v>
      </c>
      <c r="AL63" s="46">
        <v>44232</v>
      </c>
      <c r="AM63" s="50">
        <v>44232</v>
      </c>
      <c r="AN63" s="22" t="s">
        <v>218</v>
      </c>
      <c r="AO63" s="22">
        <v>1</v>
      </c>
      <c r="AP63" s="34">
        <f t="shared" si="14"/>
        <v>15674915.166666666</v>
      </c>
      <c r="AQ63" s="35">
        <v>44470</v>
      </c>
      <c r="AR63" s="59">
        <v>85</v>
      </c>
      <c r="AS63" s="35">
        <v>44470</v>
      </c>
      <c r="AT63" s="36">
        <v>44232</v>
      </c>
      <c r="AU63" s="60">
        <v>44559</v>
      </c>
      <c r="AV63" s="20"/>
      <c r="AW63" s="22" t="s">
        <v>87</v>
      </c>
      <c r="AX63" s="22"/>
      <c r="AY63" s="22"/>
      <c r="AZ63" s="22" t="s">
        <v>87</v>
      </c>
      <c r="BA63" s="22">
        <v>0</v>
      </c>
      <c r="BB63" s="22"/>
      <c r="BC63" s="22"/>
      <c r="BD63" s="22" t="s">
        <v>608</v>
      </c>
      <c r="BE63" s="37" t="s">
        <v>617</v>
      </c>
      <c r="BF63" s="38">
        <f t="shared" si="2"/>
        <v>59933499.166666664</v>
      </c>
      <c r="BG63" s="39" t="s">
        <v>114</v>
      </c>
      <c r="BH63" s="40" t="s">
        <v>618</v>
      </c>
      <c r="BI63" s="17" t="s">
        <v>91</v>
      </c>
      <c r="BJ63" s="17"/>
      <c r="BK63" s="41" t="s">
        <v>619</v>
      </c>
      <c r="BL63" s="48" t="s">
        <v>93</v>
      </c>
      <c r="BM63" s="42">
        <v>86</v>
      </c>
      <c r="BN63" s="79">
        <f t="shared" si="15"/>
        <v>15859325.933333334</v>
      </c>
      <c r="BO63" s="43"/>
      <c r="BP63" s="43">
        <f t="shared" si="3"/>
        <v>4425858.4000000004</v>
      </c>
      <c r="BQ63" s="17"/>
      <c r="BR63" s="17"/>
      <c r="BS63" s="17"/>
      <c r="BT63" s="17"/>
    </row>
    <row r="64" spans="1:72" ht="12.75" customHeight="1">
      <c r="A64" s="19" t="s">
        <v>620</v>
      </c>
      <c r="B64" s="20" t="s">
        <v>70</v>
      </c>
      <c r="C64" s="21" t="s">
        <v>621</v>
      </c>
      <c r="D64" s="22">
        <v>63</v>
      </c>
      <c r="E64" s="22" t="s">
        <v>622</v>
      </c>
      <c r="F64" s="23">
        <v>44232</v>
      </c>
      <c r="G64" s="22" t="s">
        <v>623</v>
      </c>
      <c r="H64" s="22" t="s">
        <v>74</v>
      </c>
      <c r="I64" s="22" t="s">
        <v>75</v>
      </c>
      <c r="J64" s="24" t="s">
        <v>76</v>
      </c>
      <c r="K64" s="24">
        <v>14221</v>
      </c>
      <c r="L64" s="24">
        <v>12421</v>
      </c>
      <c r="M64" s="23"/>
      <c r="N64" s="23">
        <v>44232</v>
      </c>
      <c r="O64" s="17"/>
      <c r="P64" s="25">
        <v>7353804</v>
      </c>
      <c r="Q64" s="25">
        <v>58830432</v>
      </c>
      <c r="R64" s="26">
        <f t="shared" si="10"/>
        <v>0</v>
      </c>
      <c r="S64" s="22" t="s">
        <v>77</v>
      </c>
      <c r="T64" s="22" t="s">
        <v>78</v>
      </c>
      <c r="U64" s="27">
        <v>63546810</v>
      </c>
      <c r="V64" s="27" t="s">
        <v>79</v>
      </c>
      <c r="W64" s="28" t="s">
        <v>80</v>
      </c>
      <c r="X64" s="28"/>
      <c r="Y64" s="22" t="s">
        <v>622</v>
      </c>
      <c r="Z64" s="22" t="s">
        <v>98</v>
      </c>
      <c r="AA64" s="22" t="s">
        <v>99</v>
      </c>
      <c r="AB64" s="22" t="s">
        <v>100</v>
      </c>
      <c r="AC64" s="45">
        <v>44232</v>
      </c>
      <c r="AD64" s="22" t="s">
        <v>624</v>
      </c>
      <c r="AE64" s="17" t="s">
        <v>216</v>
      </c>
      <c r="AF64" s="22" t="s">
        <v>83</v>
      </c>
      <c r="AG64" s="22" t="s">
        <v>78</v>
      </c>
      <c r="AH64" s="31">
        <v>52821677</v>
      </c>
      <c r="AI64" s="17" t="s">
        <v>217</v>
      </c>
      <c r="AJ64" s="24">
        <v>240</v>
      </c>
      <c r="AK64" s="22" t="s">
        <v>85</v>
      </c>
      <c r="AL64" s="46">
        <v>44232</v>
      </c>
      <c r="AM64" s="50">
        <v>44232</v>
      </c>
      <c r="AN64" s="22" t="s">
        <v>218</v>
      </c>
      <c r="AO64" s="22">
        <v>1</v>
      </c>
      <c r="AP64" s="34">
        <f t="shared" si="14"/>
        <v>21080904.800000001</v>
      </c>
      <c r="AQ64" s="35">
        <v>44470</v>
      </c>
      <c r="AR64" s="59">
        <v>86</v>
      </c>
      <c r="AS64" s="35">
        <v>44470</v>
      </c>
      <c r="AT64" s="36">
        <v>44232</v>
      </c>
      <c r="AU64" s="60">
        <v>44560</v>
      </c>
      <c r="AV64" s="20"/>
      <c r="AW64" s="22" t="s">
        <v>87</v>
      </c>
      <c r="AX64" s="22"/>
      <c r="AY64" s="22"/>
      <c r="AZ64" s="22" t="s">
        <v>87</v>
      </c>
      <c r="BA64" s="22">
        <v>0</v>
      </c>
      <c r="BB64" s="22"/>
      <c r="BC64" s="22"/>
      <c r="BD64" s="22" t="s">
        <v>608</v>
      </c>
      <c r="BE64" s="37" t="s">
        <v>625</v>
      </c>
      <c r="BF64" s="38">
        <f t="shared" si="2"/>
        <v>79911336.799999997</v>
      </c>
      <c r="BG64" s="39" t="s">
        <v>114</v>
      </c>
      <c r="BH64" s="40" t="s">
        <v>626</v>
      </c>
      <c r="BI64" s="17" t="s">
        <v>91</v>
      </c>
      <c r="BJ64" s="17"/>
      <c r="BK64" s="41" t="s">
        <v>627</v>
      </c>
      <c r="BL64" s="48" t="s">
        <v>93</v>
      </c>
      <c r="BM64" s="42">
        <v>86</v>
      </c>
      <c r="BN64" s="79">
        <f t="shared" si="15"/>
        <v>21080904.800000001</v>
      </c>
      <c r="BO64" s="43">
        <f t="shared" ref="BO64:BO65" si="16">BN64+BF64</f>
        <v>100992241.59999999</v>
      </c>
      <c r="BP64" s="43">
        <f t="shared" si="3"/>
        <v>5883043.2000000002</v>
      </c>
      <c r="BQ64" s="17"/>
      <c r="BR64" s="17"/>
      <c r="BS64" s="17"/>
      <c r="BT64" s="17"/>
    </row>
    <row r="65" spans="1:72" ht="12.75" customHeight="1">
      <c r="A65" s="19" t="s">
        <v>628</v>
      </c>
      <c r="B65" s="20" t="s">
        <v>70</v>
      </c>
      <c r="C65" s="21" t="s">
        <v>629</v>
      </c>
      <c r="D65" s="22">
        <v>64</v>
      </c>
      <c r="E65" s="22" t="s">
        <v>630</v>
      </c>
      <c r="F65" s="23">
        <v>44232</v>
      </c>
      <c r="G65" s="22" t="s">
        <v>631</v>
      </c>
      <c r="H65" s="22" t="s">
        <v>74</v>
      </c>
      <c r="I65" s="22" t="s">
        <v>75</v>
      </c>
      <c r="J65" s="24" t="s">
        <v>76</v>
      </c>
      <c r="K65" s="24">
        <v>13821</v>
      </c>
      <c r="L65" s="24">
        <v>12521</v>
      </c>
      <c r="M65" s="23"/>
      <c r="N65" s="23">
        <v>44232</v>
      </c>
      <c r="O65" s="17"/>
      <c r="P65" s="25">
        <v>5532323</v>
      </c>
      <c r="Q65" s="25">
        <v>44258584</v>
      </c>
      <c r="R65" s="26">
        <f t="shared" si="10"/>
        <v>0</v>
      </c>
      <c r="S65" s="22" t="s">
        <v>77</v>
      </c>
      <c r="T65" s="22" t="s">
        <v>78</v>
      </c>
      <c r="U65" s="27">
        <v>74371263</v>
      </c>
      <c r="V65" s="27" t="s">
        <v>79</v>
      </c>
      <c r="W65" s="28" t="s">
        <v>80</v>
      </c>
      <c r="X65" s="28"/>
      <c r="Y65" s="22" t="s">
        <v>630</v>
      </c>
      <c r="Z65" s="22" t="s">
        <v>98</v>
      </c>
      <c r="AA65" s="22" t="s">
        <v>99</v>
      </c>
      <c r="AB65" s="22" t="s">
        <v>100</v>
      </c>
      <c r="AC65" s="45">
        <v>44232</v>
      </c>
      <c r="AD65" s="22" t="s">
        <v>632</v>
      </c>
      <c r="AE65" s="17" t="s">
        <v>527</v>
      </c>
      <c r="AF65" s="22" t="s">
        <v>83</v>
      </c>
      <c r="AG65" s="22" t="s">
        <v>78</v>
      </c>
      <c r="AH65" s="31">
        <v>91209676</v>
      </c>
      <c r="AI65" s="17" t="s">
        <v>528</v>
      </c>
      <c r="AJ65" s="24">
        <v>240</v>
      </c>
      <c r="AK65" s="22" t="s">
        <v>85</v>
      </c>
      <c r="AL65" s="46">
        <v>44232</v>
      </c>
      <c r="AM65" s="50">
        <v>44232</v>
      </c>
      <c r="AN65" s="22" t="s">
        <v>218</v>
      </c>
      <c r="AO65" s="22">
        <v>1</v>
      </c>
      <c r="AP65" s="34">
        <f t="shared" si="14"/>
        <v>15674915.166666666</v>
      </c>
      <c r="AQ65" s="35">
        <v>44470</v>
      </c>
      <c r="AR65" s="59">
        <v>85</v>
      </c>
      <c r="AS65" s="35">
        <v>44470</v>
      </c>
      <c r="AT65" s="36">
        <v>44232</v>
      </c>
      <c r="AU65" s="60">
        <v>44559</v>
      </c>
      <c r="AV65" s="20"/>
      <c r="AW65" s="22" t="s">
        <v>87</v>
      </c>
      <c r="AX65" s="22"/>
      <c r="AY65" s="22"/>
      <c r="AZ65" s="22" t="s">
        <v>87</v>
      </c>
      <c r="BA65" s="22">
        <v>0</v>
      </c>
      <c r="BB65" s="22"/>
      <c r="BC65" s="22"/>
      <c r="BD65" s="22" t="s">
        <v>608</v>
      </c>
      <c r="BE65" s="37" t="s">
        <v>633</v>
      </c>
      <c r="BF65" s="38">
        <f t="shared" si="2"/>
        <v>59933499.166666664</v>
      </c>
      <c r="BG65" s="39" t="s">
        <v>114</v>
      </c>
      <c r="BH65" s="47" t="s">
        <v>634</v>
      </c>
      <c r="BI65" s="17" t="s">
        <v>91</v>
      </c>
      <c r="BJ65" s="17"/>
      <c r="BK65" s="41" t="s">
        <v>635</v>
      </c>
      <c r="BL65" s="48" t="s">
        <v>93</v>
      </c>
      <c r="BM65" s="42">
        <v>85</v>
      </c>
      <c r="BN65" s="79">
        <f t="shared" si="15"/>
        <v>15674915.166666666</v>
      </c>
      <c r="BO65" s="43">
        <f t="shared" si="16"/>
        <v>75608414.333333328</v>
      </c>
      <c r="BP65" s="43">
        <f t="shared" si="3"/>
        <v>4425858.4000000004</v>
      </c>
      <c r="BQ65" s="17"/>
      <c r="BR65" s="17"/>
      <c r="BS65" s="17"/>
      <c r="BT65" s="17"/>
    </row>
    <row r="66" spans="1:72" ht="12.75" customHeight="1">
      <c r="A66" s="19" t="s">
        <v>636</v>
      </c>
      <c r="B66" s="20" t="s">
        <v>70</v>
      </c>
      <c r="C66" s="21" t="s">
        <v>637</v>
      </c>
      <c r="D66" s="22">
        <v>65</v>
      </c>
      <c r="E66" s="22" t="s">
        <v>638</v>
      </c>
      <c r="F66" s="23">
        <v>44232</v>
      </c>
      <c r="G66" s="22" t="s">
        <v>639</v>
      </c>
      <c r="H66" s="22" t="s">
        <v>74</v>
      </c>
      <c r="I66" s="22" t="s">
        <v>75</v>
      </c>
      <c r="J66" s="24" t="s">
        <v>76</v>
      </c>
      <c r="K66" s="24">
        <v>9321</v>
      </c>
      <c r="L66" s="24">
        <v>12621</v>
      </c>
      <c r="M66" s="23"/>
      <c r="N66" s="23">
        <v>44232</v>
      </c>
      <c r="O66" s="17"/>
      <c r="P66" s="25">
        <v>5532323</v>
      </c>
      <c r="Q66" s="25">
        <v>44258584</v>
      </c>
      <c r="R66" s="26">
        <f t="shared" si="10"/>
        <v>0</v>
      </c>
      <c r="S66" s="22" t="s">
        <v>77</v>
      </c>
      <c r="T66" s="22" t="s">
        <v>78</v>
      </c>
      <c r="U66" s="27">
        <v>35530986</v>
      </c>
      <c r="V66" s="27" t="s">
        <v>79</v>
      </c>
      <c r="W66" s="28" t="s">
        <v>80</v>
      </c>
      <c r="X66" s="28"/>
      <c r="Y66" s="22" t="s">
        <v>638</v>
      </c>
      <c r="Z66" s="22" t="s">
        <v>98</v>
      </c>
      <c r="AA66" s="22" t="s">
        <v>99</v>
      </c>
      <c r="AB66" s="22" t="s">
        <v>100</v>
      </c>
      <c r="AC66" s="45">
        <v>44232</v>
      </c>
      <c r="AD66" s="22" t="s">
        <v>640</v>
      </c>
      <c r="AE66" s="17" t="s">
        <v>527</v>
      </c>
      <c r="AF66" s="22" t="s">
        <v>83</v>
      </c>
      <c r="AG66" s="22" t="s">
        <v>78</v>
      </c>
      <c r="AH66" s="31">
        <v>91209676</v>
      </c>
      <c r="AI66" s="17" t="s">
        <v>528</v>
      </c>
      <c r="AJ66" s="24">
        <v>240</v>
      </c>
      <c r="AK66" s="22" t="s">
        <v>85</v>
      </c>
      <c r="AL66" s="46">
        <v>44232</v>
      </c>
      <c r="AM66" s="50">
        <v>44232</v>
      </c>
      <c r="AN66" s="22" t="s">
        <v>218</v>
      </c>
      <c r="AO66" s="22">
        <v>1</v>
      </c>
      <c r="AP66" s="34">
        <f t="shared" si="14"/>
        <v>15674915.166666666</v>
      </c>
      <c r="AQ66" s="35">
        <v>44470</v>
      </c>
      <c r="AR66" s="59">
        <v>85</v>
      </c>
      <c r="AS66" s="35">
        <v>44470</v>
      </c>
      <c r="AT66" s="36">
        <v>44232</v>
      </c>
      <c r="AU66" s="60">
        <v>44559</v>
      </c>
      <c r="AV66" s="20"/>
      <c r="AW66" s="22" t="s">
        <v>87</v>
      </c>
      <c r="AX66" s="22"/>
      <c r="AY66" s="22"/>
      <c r="AZ66" s="22" t="s">
        <v>87</v>
      </c>
      <c r="BA66" s="22">
        <v>0</v>
      </c>
      <c r="BB66" s="22"/>
      <c r="BC66" s="22"/>
      <c r="BD66" s="22" t="s">
        <v>608</v>
      </c>
      <c r="BE66" s="37" t="s">
        <v>641</v>
      </c>
      <c r="BF66" s="38">
        <f t="shared" si="2"/>
        <v>59933499.166666664</v>
      </c>
      <c r="BG66" s="39" t="s">
        <v>196</v>
      </c>
      <c r="BH66" s="47" t="s">
        <v>642</v>
      </c>
      <c r="BI66" s="17" t="s">
        <v>91</v>
      </c>
      <c r="BJ66" s="17"/>
      <c r="BK66" s="54" t="s">
        <v>643</v>
      </c>
      <c r="BL66" s="48" t="s">
        <v>93</v>
      </c>
      <c r="BM66" s="42">
        <v>86</v>
      </c>
      <c r="BN66" s="79">
        <f t="shared" si="15"/>
        <v>15859325.933333334</v>
      </c>
      <c r="BO66" s="43"/>
      <c r="BP66" s="43">
        <f t="shared" si="3"/>
        <v>4425858.4000000004</v>
      </c>
      <c r="BQ66" s="17"/>
      <c r="BR66" s="17"/>
      <c r="BS66" s="17"/>
      <c r="BT66" s="17"/>
    </row>
    <row r="67" spans="1:72" ht="12.75" customHeight="1">
      <c r="A67" s="19" t="s">
        <v>644</v>
      </c>
      <c r="B67" s="20" t="s">
        <v>70</v>
      </c>
      <c r="C67" s="21" t="s">
        <v>645</v>
      </c>
      <c r="D67" s="22">
        <v>66</v>
      </c>
      <c r="E67" s="22" t="s">
        <v>646</v>
      </c>
      <c r="F67" s="23">
        <v>44232</v>
      </c>
      <c r="G67" s="22" t="s">
        <v>647</v>
      </c>
      <c r="H67" s="22" t="s">
        <v>74</v>
      </c>
      <c r="I67" s="22" t="s">
        <v>75</v>
      </c>
      <c r="J67" s="24" t="s">
        <v>76</v>
      </c>
      <c r="K67" s="24">
        <v>10721</v>
      </c>
      <c r="L67" s="24">
        <v>12721</v>
      </c>
      <c r="M67" s="23"/>
      <c r="N67" s="23">
        <v>44232</v>
      </c>
      <c r="O67" s="17"/>
      <c r="P67" s="25">
        <v>2730447</v>
      </c>
      <c r="Q67" s="25">
        <v>19113129</v>
      </c>
      <c r="R67" s="26">
        <f t="shared" si="10"/>
        <v>0</v>
      </c>
      <c r="S67" s="22" t="s">
        <v>77</v>
      </c>
      <c r="T67" s="22" t="s">
        <v>78</v>
      </c>
      <c r="U67" s="27">
        <v>79657592</v>
      </c>
      <c r="V67" s="27" t="s">
        <v>79</v>
      </c>
      <c r="W67" s="28" t="s">
        <v>80</v>
      </c>
      <c r="X67" s="28"/>
      <c r="Y67" s="22" t="s">
        <v>646</v>
      </c>
      <c r="Z67" s="22" t="s">
        <v>81</v>
      </c>
      <c r="AA67" s="29"/>
      <c r="AB67" s="30" t="s">
        <v>79</v>
      </c>
      <c r="AC67" s="30" t="s">
        <v>79</v>
      </c>
      <c r="AD67" s="30" t="s">
        <v>79</v>
      </c>
      <c r="AE67" s="17" t="s">
        <v>299</v>
      </c>
      <c r="AF67" s="22" t="s">
        <v>83</v>
      </c>
      <c r="AG67" s="22" t="s">
        <v>78</v>
      </c>
      <c r="AH67" s="31">
        <v>37329045</v>
      </c>
      <c r="AI67" s="17" t="s">
        <v>300</v>
      </c>
      <c r="AJ67" s="24">
        <v>210</v>
      </c>
      <c r="AK67" s="22" t="s">
        <v>85</v>
      </c>
      <c r="AL67" s="32" t="s">
        <v>79</v>
      </c>
      <c r="AM67" s="50">
        <v>44232</v>
      </c>
      <c r="AN67" s="22" t="s">
        <v>218</v>
      </c>
      <c r="AO67" s="22">
        <v>1</v>
      </c>
      <c r="AP67" s="34">
        <f t="shared" si="14"/>
        <v>9556564.5</v>
      </c>
      <c r="AQ67" s="35">
        <v>44442</v>
      </c>
      <c r="AR67" s="59">
        <v>105</v>
      </c>
      <c r="AS67" s="35">
        <v>44442</v>
      </c>
      <c r="AT67" s="36">
        <v>44232</v>
      </c>
      <c r="AU67" s="60">
        <v>44549</v>
      </c>
      <c r="AV67" s="20"/>
      <c r="AW67" s="22" t="s">
        <v>87</v>
      </c>
      <c r="AX67" s="22"/>
      <c r="AZ67" s="22" t="s">
        <v>87</v>
      </c>
      <c r="BA67" s="22">
        <v>0</v>
      </c>
      <c r="BB67" s="22"/>
      <c r="BC67" s="22"/>
      <c r="BD67" s="22" t="s">
        <v>648</v>
      </c>
      <c r="BE67" s="37" t="s">
        <v>649</v>
      </c>
      <c r="BF67" s="38">
        <f t="shared" si="2"/>
        <v>28669693.5</v>
      </c>
      <c r="BG67" s="39" t="s">
        <v>114</v>
      </c>
      <c r="BH67" s="65" t="s">
        <v>650</v>
      </c>
      <c r="BI67" s="17" t="s">
        <v>172</v>
      </c>
      <c r="BJ67" s="17"/>
      <c r="BK67" s="41" t="s">
        <v>651</v>
      </c>
      <c r="BL67" s="48" t="s">
        <v>93</v>
      </c>
      <c r="BM67" s="42"/>
      <c r="BN67" s="17"/>
      <c r="BO67" s="43"/>
      <c r="BP67" s="43">
        <f t="shared" si="3"/>
        <v>1911312.9000000001</v>
      </c>
      <c r="BQ67" s="17"/>
      <c r="BR67" s="17"/>
      <c r="BS67" s="17"/>
      <c r="BT67" s="17"/>
    </row>
    <row r="68" spans="1:72" ht="12.75" customHeight="1">
      <c r="A68" s="19" t="s">
        <v>652</v>
      </c>
      <c r="B68" s="20" t="s">
        <v>70</v>
      </c>
      <c r="C68" s="21" t="s">
        <v>653</v>
      </c>
      <c r="D68" s="22">
        <v>67</v>
      </c>
      <c r="E68" s="22" t="s">
        <v>654</v>
      </c>
      <c r="F68" s="23">
        <v>44235</v>
      </c>
      <c r="G68" s="22" t="s">
        <v>655</v>
      </c>
      <c r="H68" s="22" t="s">
        <v>74</v>
      </c>
      <c r="I68" s="22" t="s">
        <v>75</v>
      </c>
      <c r="J68" s="24" t="s">
        <v>76</v>
      </c>
      <c r="K68" s="24">
        <v>9021</v>
      </c>
      <c r="L68" s="24">
        <v>12821</v>
      </c>
      <c r="M68" s="23"/>
      <c r="N68" s="23">
        <v>44235</v>
      </c>
      <c r="O68" s="17"/>
      <c r="P68" s="25">
        <v>6595797</v>
      </c>
      <c r="Q68" s="25">
        <v>71894187</v>
      </c>
      <c r="R68" s="26">
        <f t="shared" si="10"/>
        <v>-0.29999999701976776</v>
      </c>
      <c r="S68" s="22" t="s">
        <v>77</v>
      </c>
      <c r="T68" s="22" t="s">
        <v>78</v>
      </c>
      <c r="U68" s="27">
        <v>52154763</v>
      </c>
      <c r="V68" s="27" t="s">
        <v>79</v>
      </c>
      <c r="W68" s="28" t="s">
        <v>80</v>
      </c>
      <c r="X68" s="28"/>
      <c r="Y68" s="22" t="s">
        <v>654</v>
      </c>
      <c r="Z68" s="22" t="s">
        <v>98</v>
      </c>
      <c r="AA68" s="22" t="s">
        <v>99</v>
      </c>
      <c r="AB68" s="22" t="s">
        <v>100</v>
      </c>
      <c r="AC68" s="45">
        <v>44235</v>
      </c>
      <c r="AD68" s="22" t="s">
        <v>656</v>
      </c>
      <c r="AE68" s="17" t="s">
        <v>189</v>
      </c>
      <c r="AF68" s="22" t="s">
        <v>83</v>
      </c>
      <c r="AG68" s="22" t="s">
        <v>78</v>
      </c>
      <c r="AH68" s="31">
        <v>52197050</v>
      </c>
      <c r="AI68" s="17" t="s">
        <v>190</v>
      </c>
      <c r="AJ68" s="24">
        <v>327</v>
      </c>
      <c r="AK68" s="22" t="s">
        <v>85</v>
      </c>
      <c r="AL68" s="46">
        <v>44235</v>
      </c>
      <c r="AM68" s="50">
        <v>44235</v>
      </c>
      <c r="AN68" s="22" t="s">
        <v>86</v>
      </c>
      <c r="AO68" s="22">
        <v>0</v>
      </c>
      <c r="AP68" s="34">
        <v>0</v>
      </c>
      <c r="AQ68" s="35"/>
      <c r="AR68" s="29">
        <v>0</v>
      </c>
      <c r="AS68" s="35"/>
      <c r="AT68" s="36">
        <f t="shared" ref="AT68:AT69" si="17">MAX(N68,AL68,AM68)</f>
        <v>44235</v>
      </c>
      <c r="AU68" s="36">
        <v>44560</v>
      </c>
      <c r="AV68" s="20"/>
      <c r="AW68" s="22" t="s">
        <v>87</v>
      </c>
      <c r="AX68" s="22"/>
      <c r="AY68" s="22"/>
      <c r="AZ68" s="22" t="s">
        <v>87</v>
      </c>
      <c r="BA68" s="22">
        <v>0</v>
      </c>
      <c r="BB68" s="22"/>
      <c r="BC68" s="22"/>
      <c r="BD68" s="22"/>
      <c r="BE68" s="37" t="s">
        <v>657</v>
      </c>
      <c r="BF68" s="38">
        <f t="shared" si="2"/>
        <v>71894187</v>
      </c>
      <c r="BG68" s="39" t="s">
        <v>196</v>
      </c>
      <c r="BH68" s="47" t="s">
        <v>658</v>
      </c>
      <c r="BI68" s="17" t="s">
        <v>91</v>
      </c>
      <c r="BJ68" s="17"/>
      <c r="BK68" s="41" t="s">
        <v>659</v>
      </c>
      <c r="BL68" s="48" t="s">
        <v>93</v>
      </c>
      <c r="BM68" s="42"/>
      <c r="BN68" s="17"/>
      <c r="BO68" s="43"/>
      <c r="BP68" s="43">
        <f t="shared" si="3"/>
        <v>7189418.7000000002</v>
      </c>
      <c r="BQ68" s="17"/>
      <c r="BR68" s="17"/>
      <c r="BS68" s="17"/>
      <c r="BT68" s="17"/>
    </row>
    <row r="69" spans="1:72" ht="12.75" customHeight="1">
      <c r="A69" s="19" t="s">
        <v>660</v>
      </c>
      <c r="B69" s="20" t="s">
        <v>70</v>
      </c>
      <c r="C69" s="21" t="s">
        <v>661</v>
      </c>
      <c r="D69" s="22">
        <v>68</v>
      </c>
      <c r="E69" s="22" t="s">
        <v>662</v>
      </c>
      <c r="F69" s="23">
        <v>44235</v>
      </c>
      <c r="G69" s="22" t="s">
        <v>663</v>
      </c>
      <c r="H69" s="22" t="s">
        <v>74</v>
      </c>
      <c r="I69" s="22" t="s">
        <v>75</v>
      </c>
      <c r="J69" s="24" t="s">
        <v>76</v>
      </c>
      <c r="K69" s="24">
        <v>10821</v>
      </c>
      <c r="L69" s="24">
        <v>12921</v>
      </c>
      <c r="M69" s="23"/>
      <c r="N69" s="23">
        <v>44235</v>
      </c>
      <c r="O69" s="17"/>
      <c r="P69" s="25">
        <v>6120628</v>
      </c>
      <c r="Q69" s="25">
        <v>48965024</v>
      </c>
      <c r="R69" s="26">
        <f t="shared" si="10"/>
        <v>0</v>
      </c>
      <c r="S69" s="22" t="s">
        <v>77</v>
      </c>
      <c r="T69" s="22" t="s">
        <v>78</v>
      </c>
      <c r="U69" s="27">
        <v>80108257</v>
      </c>
      <c r="V69" s="27" t="s">
        <v>79</v>
      </c>
      <c r="W69" s="28" t="s">
        <v>80</v>
      </c>
      <c r="X69" s="28"/>
      <c r="Y69" s="22" t="s">
        <v>662</v>
      </c>
      <c r="Z69" s="22" t="s">
        <v>98</v>
      </c>
      <c r="AA69" s="22" t="s">
        <v>270</v>
      </c>
      <c r="AB69" s="22" t="s">
        <v>100</v>
      </c>
      <c r="AC69" s="45">
        <v>44235</v>
      </c>
      <c r="AD69" s="22" t="s">
        <v>664</v>
      </c>
      <c r="AE69" s="17" t="s">
        <v>487</v>
      </c>
      <c r="AF69" s="22" t="s">
        <v>83</v>
      </c>
      <c r="AG69" s="22" t="s">
        <v>78</v>
      </c>
      <c r="AH69" s="31">
        <v>51819216</v>
      </c>
      <c r="AI69" s="17" t="s">
        <v>488</v>
      </c>
      <c r="AJ69" s="24">
        <v>240</v>
      </c>
      <c r="AK69" s="22" t="s">
        <v>85</v>
      </c>
      <c r="AL69" s="46">
        <v>44236</v>
      </c>
      <c r="AM69" s="50">
        <v>44235</v>
      </c>
      <c r="AN69" s="22" t="s">
        <v>86</v>
      </c>
      <c r="AO69" s="22">
        <v>0</v>
      </c>
      <c r="AP69" s="34">
        <v>0</v>
      </c>
      <c r="AQ69" s="35"/>
      <c r="AR69" s="29">
        <v>0</v>
      </c>
      <c r="AS69" s="35"/>
      <c r="AT69" s="36">
        <f t="shared" si="17"/>
        <v>44236</v>
      </c>
      <c r="AU69" s="36">
        <v>44477</v>
      </c>
      <c r="AV69" s="20"/>
      <c r="AW69" s="22" t="s">
        <v>87</v>
      </c>
      <c r="AX69" s="22"/>
      <c r="AY69" s="22"/>
      <c r="AZ69" s="22" t="s">
        <v>87</v>
      </c>
      <c r="BA69" s="22">
        <v>0</v>
      </c>
      <c r="BB69" s="22"/>
      <c r="BC69" s="22"/>
      <c r="BD69" s="22"/>
      <c r="BE69" s="37" t="s">
        <v>665</v>
      </c>
      <c r="BF69" s="38">
        <f t="shared" si="2"/>
        <v>48965024</v>
      </c>
      <c r="BG69" s="39" t="s">
        <v>143</v>
      </c>
      <c r="BH69" s="47" t="s">
        <v>666</v>
      </c>
      <c r="BI69" s="17" t="s">
        <v>172</v>
      </c>
      <c r="BJ69" s="17"/>
      <c r="BK69" s="41" t="s">
        <v>667</v>
      </c>
      <c r="BL69" s="48" t="s">
        <v>93</v>
      </c>
      <c r="BM69" s="42"/>
      <c r="BN69" s="17"/>
      <c r="BO69" s="43"/>
      <c r="BP69" s="43">
        <f t="shared" si="3"/>
        <v>4896502.4000000004</v>
      </c>
      <c r="BQ69" s="64">
        <v>44664</v>
      </c>
      <c r="BR69" s="17"/>
      <c r="BS69" s="17"/>
      <c r="BT69" s="17"/>
    </row>
    <row r="70" spans="1:72" ht="12.75" customHeight="1">
      <c r="A70" s="19" t="s">
        <v>668</v>
      </c>
      <c r="B70" s="20" t="s">
        <v>70</v>
      </c>
      <c r="C70" s="21" t="s">
        <v>669</v>
      </c>
      <c r="D70" s="22">
        <v>69</v>
      </c>
      <c r="E70" s="22" t="s">
        <v>670</v>
      </c>
      <c r="F70" s="23">
        <v>44235</v>
      </c>
      <c r="G70" s="22" t="s">
        <v>671</v>
      </c>
      <c r="H70" s="22" t="s">
        <v>74</v>
      </c>
      <c r="I70" s="22" t="s">
        <v>75</v>
      </c>
      <c r="J70" s="24" t="s">
        <v>76</v>
      </c>
      <c r="K70" s="24">
        <v>8721</v>
      </c>
      <c r="L70" s="24">
        <v>13021</v>
      </c>
      <c r="M70" s="23"/>
      <c r="N70" s="23">
        <v>44235</v>
      </c>
      <c r="O70" s="17"/>
      <c r="P70" s="25">
        <v>6471348</v>
      </c>
      <c r="Q70" s="25">
        <v>51770784</v>
      </c>
      <c r="R70" s="26">
        <f t="shared" si="10"/>
        <v>0</v>
      </c>
      <c r="S70" s="22" t="s">
        <v>77</v>
      </c>
      <c r="T70" s="22" t="s">
        <v>78</v>
      </c>
      <c r="U70" s="27">
        <v>52105126</v>
      </c>
      <c r="V70" s="27" t="s">
        <v>79</v>
      </c>
      <c r="W70" s="28" t="s">
        <v>80</v>
      </c>
      <c r="X70" s="28"/>
      <c r="Y70" s="22" t="s">
        <v>670</v>
      </c>
      <c r="Z70" s="22" t="s">
        <v>98</v>
      </c>
      <c r="AA70" s="22" t="s">
        <v>99</v>
      </c>
      <c r="AB70" s="22" t="s">
        <v>100</v>
      </c>
      <c r="AC70" s="45">
        <v>44237</v>
      </c>
      <c r="AD70" s="82" t="s">
        <v>672</v>
      </c>
      <c r="AE70" s="17" t="s">
        <v>487</v>
      </c>
      <c r="AF70" s="22" t="s">
        <v>83</v>
      </c>
      <c r="AG70" s="22" t="s">
        <v>78</v>
      </c>
      <c r="AH70" s="31">
        <v>51819216</v>
      </c>
      <c r="AI70" s="17" t="s">
        <v>488</v>
      </c>
      <c r="AJ70" s="24">
        <v>240</v>
      </c>
      <c r="AK70" s="22" t="s">
        <v>85</v>
      </c>
      <c r="AL70" s="46">
        <v>43871</v>
      </c>
      <c r="AM70" s="50">
        <v>44235</v>
      </c>
      <c r="AN70" s="22" t="s">
        <v>86</v>
      </c>
      <c r="AO70" s="22">
        <v>0</v>
      </c>
      <c r="AP70" s="34">
        <v>0</v>
      </c>
      <c r="AQ70" s="35"/>
      <c r="AR70" s="29">
        <v>0</v>
      </c>
      <c r="AS70" s="35"/>
      <c r="AT70" s="36">
        <v>44237</v>
      </c>
      <c r="AU70" s="36">
        <v>44478</v>
      </c>
      <c r="AV70" s="20"/>
      <c r="AW70" s="22" t="s">
        <v>87</v>
      </c>
      <c r="AX70" s="22"/>
      <c r="AY70" s="22"/>
      <c r="AZ70" s="22" t="s">
        <v>87</v>
      </c>
      <c r="BA70" s="22">
        <v>0</v>
      </c>
      <c r="BB70" s="22"/>
      <c r="BC70" s="22"/>
      <c r="BD70" s="22"/>
      <c r="BE70" s="37" t="s">
        <v>673</v>
      </c>
      <c r="BF70" s="38">
        <f t="shared" si="2"/>
        <v>51770784</v>
      </c>
      <c r="BG70" s="66" t="s">
        <v>302</v>
      </c>
      <c r="BH70" s="47" t="s">
        <v>674</v>
      </c>
      <c r="BI70" s="17" t="s">
        <v>172</v>
      </c>
      <c r="BJ70" s="17"/>
      <c r="BK70" s="41" t="s">
        <v>675</v>
      </c>
      <c r="BL70" s="48" t="s">
        <v>93</v>
      </c>
      <c r="BM70" s="42"/>
      <c r="BN70" s="17"/>
      <c r="BO70" s="43"/>
      <c r="BP70" s="43">
        <f t="shared" si="3"/>
        <v>5177078.4000000004</v>
      </c>
      <c r="BQ70" s="64">
        <v>44658</v>
      </c>
      <c r="BR70" s="83" t="s">
        <v>676</v>
      </c>
      <c r="BS70" s="83"/>
      <c r="BT70" s="83"/>
    </row>
    <row r="71" spans="1:72" ht="12.75" customHeight="1">
      <c r="A71" s="19" t="s">
        <v>677</v>
      </c>
      <c r="B71" s="20" t="s">
        <v>70</v>
      </c>
      <c r="C71" s="21" t="s">
        <v>678</v>
      </c>
      <c r="D71" s="84" t="s">
        <v>679</v>
      </c>
      <c r="E71" s="85" t="s">
        <v>680</v>
      </c>
      <c r="F71" s="23">
        <v>44236</v>
      </c>
      <c r="G71" s="22" t="s">
        <v>681</v>
      </c>
      <c r="H71" s="22" t="s">
        <v>74</v>
      </c>
      <c r="I71" s="22" t="s">
        <v>75</v>
      </c>
      <c r="J71" s="24" t="s">
        <v>76</v>
      </c>
      <c r="K71" s="24">
        <v>12621</v>
      </c>
      <c r="L71" s="24">
        <v>13121</v>
      </c>
      <c r="M71" s="23"/>
      <c r="N71" s="23">
        <v>44236</v>
      </c>
      <c r="O71" s="17"/>
      <c r="P71" s="25">
        <v>5532323</v>
      </c>
      <c r="Q71" s="25">
        <v>44258584</v>
      </c>
      <c r="R71" s="26">
        <f t="shared" si="10"/>
        <v>0</v>
      </c>
      <c r="S71" s="22" t="s">
        <v>77</v>
      </c>
      <c r="T71" s="22" t="s">
        <v>78</v>
      </c>
      <c r="U71" s="27">
        <v>1049610293</v>
      </c>
      <c r="V71" s="27" t="s">
        <v>79</v>
      </c>
      <c r="W71" s="28" t="s">
        <v>80</v>
      </c>
      <c r="X71" s="28"/>
      <c r="Y71" s="22" t="s">
        <v>680</v>
      </c>
      <c r="Z71" s="22" t="s">
        <v>98</v>
      </c>
      <c r="AA71" s="22" t="s">
        <v>99</v>
      </c>
      <c r="AB71" s="22" t="s">
        <v>100</v>
      </c>
      <c r="AC71" s="45">
        <v>44236</v>
      </c>
      <c r="AD71" s="22" t="s">
        <v>682</v>
      </c>
      <c r="AE71" s="17" t="s">
        <v>683</v>
      </c>
      <c r="AF71" s="22" t="s">
        <v>83</v>
      </c>
      <c r="AG71" s="22" t="s">
        <v>78</v>
      </c>
      <c r="AH71" s="31">
        <v>80157210</v>
      </c>
      <c r="AI71" s="17" t="s">
        <v>360</v>
      </c>
      <c r="AJ71" s="24">
        <v>240</v>
      </c>
      <c r="AK71" s="22" t="s">
        <v>85</v>
      </c>
      <c r="AL71" s="46">
        <v>44236</v>
      </c>
      <c r="AM71" s="50">
        <v>44236</v>
      </c>
      <c r="AN71" s="22" t="s">
        <v>218</v>
      </c>
      <c r="AO71" s="22">
        <v>1</v>
      </c>
      <c r="AP71" s="34">
        <f>P71/30*AR71</f>
        <v>15121682.866666667</v>
      </c>
      <c r="AQ71" s="22" t="s">
        <v>684</v>
      </c>
      <c r="AR71" s="59">
        <v>82</v>
      </c>
      <c r="AS71" s="22" t="s">
        <v>684</v>
      </c>
      <c r="AT71" s="36">
        <v>44236</v>
      </c>
      <c r="AU71" s="86">
        <v>44509</v>
      </c>
      <c r="AV71" s="20"/>
      <c r="AW71" s="22" t="s">
        <v>87</v>
      </c>
      <c r="AX71" s="22"/>
      <c r="AY71" s="22"/>
      <c r="AZ71" s="22" t="s">
        <v>87</v>
      </c>
      <c r="BA71" s="22">
        <v>0</v>
      </c>
      <c r="BB71" s="22"/>
      <c r="BC71" s="22"/>
      <c r="BD71" s="22" t="s">
        <v>685</v>
      </c>
      <c r="BE71" s="37" t="s">
        <v>686</v>
      </c>
      <c r="BF71" s="38">
        <f t="shared" si="2"/>
        <v>59380266.866666667</v>
      </c>
      <c r="BG71" s="39" t="s">
        <v>96</v>
      </c>
      <c r="BH71" s="68" t="s">
        <v>687</v>
      </c>
      <c r="BI71" s="17" t="s">
        <v>688</v>
      </c>
      <c r="BJ71" s="17"/>
      <c r="BK71" s="41" t="s">
        <v>689</v>
      </c>
      <c r="BL71" s="48" t="s">
        <v>93</v>
      </c>
      <c r="BM71" s="42">
        <v>271</v>
      </c>
      <c r="BN71" s="79">
        <f>P71/30*BM71</f>
        <v>49975317.766666666</v>
      </c>
      <c r="BO71" s="43"/>
      <c r="BP71" s="43">
        <f t="shared" si="3"/>
        <v>4425858.4000000004</v>
      </c>
      <c r="BQ71" s="64">
        <v>44659</v>
      </c>
      <c r="BR71" s="17"/>
      <c r="BS71" s="17"/>
      <c r="BT71" s="17"/>
    </row>
    <row r="72" spans="1:72" ht="12.75" customHeight="1">
      <c r="A72" s="19" t="s">
        <v>690</v>
      </c>
      <c r="B72" s="20" t="s">
        <v>70</v>
      </c>
      <c r="C72" s="21" t="s">
        <v>678</v>
      </c>
      <c r="D72" s="22">
        <v>70</v>
      </c>
      <c r="E72" s="22" t="s">
        <v>691</v>
      </c>
      <c r="F72" s="23">
        <v>44510</v>
      </c>
      <c r="G72" s="22" t="s">
        <v>681</v>
      </c>
      <c r="H72" s="22" t="s">
        <v>74</v>
      </c>
      <c r="I72" s="22" t="s">
        <v>75</v>
      </c>
      <c r="J72" s="24" t="s">
        <v>76</v>
      </c>
      <c r="K72" s="24">
        <v>12621</v>
      </c>
      <c r="L72" s="24"/>
      <c r="M72" s="23"/>
      <c r="N72" s="23"/>
      <c r="O72" s="17"/>
      <c r="P72" s="25">
        <v>5532323</v>
      </c>
      <c r="Q72" s="25">
        <f>P72/30*AJ72</f>
        <v>9404949.0999999996</v>
      </c>
      <c r="R72" s="26">
        <f t="shared" si="10"/>
        <v>0</v>
      </c>
      <c r="S72" s="22" t="s">
        <v>77</v>
      </c>
      <c r="T72" s="22" t="s">
        <v>78</v>
      </c>
      <c r="U72" s="27">
        <v>52885169</v>
      </c>
      <c r="V72" s="27" t="s">
        <v>79</v>
      </c>
      <c r="W72" s="28" t="s">
        <v>80</v>
      </c>
      <c r="X72" s="28"/>
      <c r="Y72" s="22" t="s">
        <v>680</v>
      </c>
      <c r="Z72" s="22" t="s">
        <v>98</v>
      </c>
      <c r="AA72" s="22" t="s">
        <v>99</v>
      </c>
      <c r="AB72" s="22" t="s">
        <v>100</v>
      </c>
      <c r="AC72" s="45">
        <v>44518</v>
      </c>
      <c r="AD72" s="22" t="s">
        <v>692</v>
      </c>
      <c r="AE72" s="17" t="s">
        <v>683</v>
      </c>
      <c r="AF72" s="22" t="s">
        <v>83</v>
      </c>
      <c r="AG72" s="22" t="s">
        <v>78</v>
      </c>
      <c r="AH72" s="31">
        <v>7227393</v>
      </c>
      <c r="AI72" s="17" t="s">
        <v>693</v>
      </c>
      <c r="AJ72" s="24">
        <v>51</v>
      </c>
      <c r="AK72" s="22" t="s">
        <v>85</v>
      </c>
      <c r="AL72" s="46">
        <v>44519</v>
      </c>
      <c r="AM72" s="50"/>
      <c r="AN72" s="22" t="s">
        <v>86</v>
      </c>
      <c r="AO72" s="22">
        <v>0</v>
      </c>
      <c r="AP72" s="34">
        <v>0</v>
      </c>
      <c r="AQ72" s="35"/>
      <c r="AR72" s="29">
        <v>0</v>
      </c>
      <c r="AS72" s="22"/>
      <c r="AT72" s="87">
        <v>44519</v>
      </c>
      <c r="AU72" s="60">
        <v>44560</v>
      </c>
      <c r="AV72" s="20"/>
      <c r="AW72" s="22" t="s">
        <v>87</v>
      </c>
      <c r="AX72" s="22"/>
      <c r="AY72" s="22"/>
      <c r="AZ72" s="22" t="s">
        <v>87</v>
      </c>
      <c r="BA72" s="22">
        <v>0</v>
      </c>
      <c r="BB72" s="22"/>
      <c r="BC72" s="22"/>
      <c r="BD72" s="22"/>
      <c r="BE72" s="37" t="s">
        <v>686</v>
      </c>
      <c r="BF72" s="38">
        <f t="shared" si="2"/>
        <v>9404949.0999999996</v>
      </c>
      <c r="BG72" s="39" t="s">
        <v>196</v>
      </c>
      <c r="BH72" s="68" t="s">
        <v>687</v>
      </c>
      <c r="BI72" s="17" t="s">
        <v>91</v>
      </c>
      <c r="BJ72" s="17"/>
      <c r="BK72" s="41" t="s">
        <v>689</v>
      </c>
      <c r="BL72" s="48" t="s">
        <v>93</v>
      </c>
      <c r="BM72" s="42"/>
      <c r="BN72" s="17"/>
      <c r="BO72" s="43"/>
      <c r="BP72" s="43"/>
      <c r="BQ72" s="64"/>
      <c r="BR72" s="17"/>
      <c r="BS72" s="17"/>
      <c r="BT72" s="17"/>
    </row>
    <row r="73" spans="1:72" ht="12.75" customHeight="1">
      <c r="A73" s="19" t="s">
        <v>694</v>
      </c>
      <c r="B73" s="20" t="s">
        <v>70</v>
      </c>
      <c r="C73" s="21" t="s">
        <v>695</v>
      </c>
      <c r="D73" s="22">
        <v>71</v>
      </c>
      <c r="E73" s="22" t="s">
        <v>696</v>
      </c>
      <c r="F73" s="23">
        <v>44236</v>
      </c>
      <c r="G73" s="22" t="s">
        <v>697</v>
      </c>
      <c r="H73" s="22" t="s">
        <v>74</v>
      </c>
      <c r="I73" s="22" t="s">
        <v>75</v>
      </c>
      <c r="J73" s="24" t="s">
        <v>76</v>
      </c>
      <c r="K73" s="24">
        <v>12721</v>
      </c>
      <c r="L73" s="24">
        <v>13221</v>
      </c>
      <c r="M73" s="23"/>
      <c r="N73" s="23">
        <v>44236</v>
      </c>
      <c r="O73" s="17"/>
      <c r="P73" s="25">
        <v>6595797</v>
      </c>
      <c r="Q73" s="25">
        <v>52766376</v>
      </c>
      <c r="R73" s="26">
        <f t="shared" si="10"/>
        <v>0</v>
      </c>
      <c r="S73" s="22" t="s">
        <v>77</v>
      </c>
      <c r="T73" s="22" t="s">
        <v>78</v>
      </c>
      <c r="U73" s="27">
        <v>52706880</v>
      </c>
      <c r="V73" s="27" t="s">
        <v>79</v>
      </c>
      <c r="W73" s="28" t="s">
        <v>80</v>
      </c>
      <c r="X73" s="28"/>
      <c r="Y73" s="22" t="s">
        <v>696</v>
      </c>
      <c r="Z73" s="22" t="s">
        <v>98</v>
      </c>
      <c r="AA73" s="22" t="s">
        <v>99</v>
      </c>
      <c r="AB73" s="22" t="s">
        <v>100</v>
      </c>
      <c r="AC73" s="45">
        <v>44236</v>
      </c>
      <c r="AD73" s="22" t="s">
        <v>698</v>
      </c>
      <c r="AE73" s="17" t="s">
        <v>683</v>
      </c>
      <c r="AF73" s="22" t="s">
        <v>83</v>
      </c>
      <c r="AG73" s="22" t="s">
        <v>78</v>
      </c>
      <c r="AH73" s="31">
        <v>80157210</v>
      </c>
      <c r="AI73" s="17" t="s">
        <v>360</v>
      </c>
      <c r="AJ73" s="24">
        <v>240</v>
      </c>
      <c r="AK73" s="22" t="s">
        <v>85</v>
      </c>
      <c r="AL73" s="46">
        <v>44236</v>
      </c>
      <c r="AM73" s="50">
        <v>44236</v>
      </c>
      <c r="AN73" s="22" t="s">
        <v>218</v>
      </c>
      <c r="AO73" s="22">
        <v>1</v>
      </c>
      <c r="AP73" s="34">
        <f t="shared" ref="AP73:AP74" si="18">P73/30*AR73</f>
        <v>18028511.800000001</v>
      </c>
      <c r="AQ73" s="22" t="s">
        <v>684</v>
      </c>
      <c r="AR73" s="59">
        <v>82</v>
      </c>
      <c r="AS73" s="22" t="s">
        <v>684</v>
      </c>
      <c r="AT73" s="36">
        <v>44236</v>
      </c>
      <c r="AU73" s="60">
        <v>44560</v>
      </c>
      <c r="AV73" s="20"/>
      <c r="AW73" s="22" t="s">
        <v>87</v>
      </c>
      <c r="AX73" s="22"/>
      <c r="AY73" s="22"/>
      <c r="AZ73" s="22" t="s">
        <v>87</v>
      </c>
      <c r="BA73" s="22">
        <v>0</v>
      </c>
      <c r="BB73" s="22"/>
      <c r="BC73" s="22"/>
      <c r="BD73" s="22" t="s">
        <v>685</v>
      </c>
      <c r="BE73" s="37" t="s">
        <v>699</v>
      </c>
      <c r="BF73" s="38">
        <f t="shared" si="2"/>
        <v>70794887.799999997</v>
      </c>
      <c r="BG73" s="39" t="s">
        <v>114</v>
      </c>
      <c r="BH73" s="68" t="s">
        <v>700</v>
      </c>
      <c r="BI73" s="17" t="s">
        <v>91</v>
      </c>
      <c r="BJ73" s="17"/>
      <c r="BK73" s="41" t="s">
        <v>701</v>
      </c>
      <c r="BL73" s="48" t="s">
        <v>93</v>
      </c>
      <c r="BM73" s="42"/>
      <c r="BN73" s="17"/>
      <c r="BO73" s="43"/>
      <c r="BP73" s="43">
        <f t="shared" ref="BP73:BP75" si="19">Q73*0.1</f>
        <v>5276637.6000000006</v>
      </c>
      <c r="BQ73" s="64">
        <v>44660</v>
      </c>
      <c r="BR73" s="17"/>
      <c r="BS73" s="17"/>
      <c r="BT73" s="17"/>
    </row>
    <row r="74" spans="1:72" ht="12.75" customHeight="1">
      <c r="A74" s="19" t="s">
        <v>702</v>
      </c>
      <c r="B74" s="20" t="s">
        <v>70</v>
      </c>
      <c r="C74" s="21" t="s">
        <v>703</v>
      </c>
      <c r="D74" s="22">
        <v>72</v>
      </c>
      <c r="E74" s="22" t="s">
        <v>704</v>
      </c>
      <c r="F74" s="23">
        <v>44236</v>
      </c>
      <c r="G74" s="22" t="s">
        <v>705</v>
      </c>
      <c r="H74" s="22" t="s">
        <v>74</v>
      </c>
      <c r="I74" s="22" t="s">
        <v>75</v>
      </c>
      <c r="J74" s="24" t="s">
        <v>76</v>
      </c>
      <c r="K74" s="24">
        <v>13421</v>
      </c>
      <c r="L74" s="24">
        <v>13321</v>
      </c>
      <c r="M74" s="23"/>
      <c r="N74" s="23">
        <v>44236</v>
      </c>
      <c r="O74" s="17"/>
      <c r="P74" s="25">
        <v>5532323</v>
      </c>
      <c r="Q74" s="25">
        <v>44258584</v>
      </c>
      <c r="R74" s="26">
        <f t="shared" si="10"/>
        <v>0</v>
      </c>
      <c r="S74" s="22" t="s">
        <v>77</v>
      </c>
      <c r="T74" s="22" t="s">
        <v>78</v>
      </c>
      <c r="U74" s="27">
        <v>93437545</v>
      </c>
      <c r="V74" s="27" t="s">
        <v>79</v>
      </c>
      <c r="W74" s="28" t="s">
        <v>80</v>
      </c>
      <c r="X74" s="28"/>
      <c r="Y74" s="22" t="s">
        <v>704</v>
      </c>
      <c r="Z74" s="22" t="s">
        <v>98</v>
      </c>
      <c r="AA74" s="22" t="s">
        <v>99</v>
      </c>
      <c r="AB74" s="22" t="s">
        <v>100</v>
      </c>
      <c r="AC74" s="45">
        <v>44236</v>
      </c>
      <c r="AD74" s="22" t="s">
        <v>706</v>
      </c>
      <c r="AE74" s="17" t="s">
        <v>683</v>
      </c>
      <c r="AF74" s="22" t="s">
        <v>83</v>
      </c>
      <c r="AG74" s="22" t="s">
        <v>78</v>
      </c>
      <c r="AH74" s="31">
        <v>80157210</v>
      </c>
      <c r="AI74" s="17" t="s">
        <v>360</v>
      </c>
      <c r="AJ74" s="24">
        <v>240</v>
      </c>
      <c r="AK74" s="22" t="s">
        <v>85</v>
      </c>
      <c r="AL74" s="46">
        <v>44236</v>
      </c>
      <c r="AM74" s="50">
        <v>44236</v>
      </c>
      <c r="AN74" s="22" t="s">
        <v>218</v>
      </c>
      <c r="AO74" s="22">
        <v>1</v>
      </c>
      <c r="AP74" s="34">
        <f t="shared" si="18"/>
        <v>15121682.866666667</v>
      </c>
      <c r="AQ74" s="35">
        <v>44470</v>
      </c>
      <c r="AR74" s="59">
        <v>82</v>
      </c>
      <c r="AS74" s="35">
        <v>44470</v>
      </c>
      <c r="AT74" s="36">
        <v>44236</v>
      </c>
      <c r="AU74" s="60">
        <v>44560</v>
      </c>
      <c r="AV74" s="20"/>
      <c r="AW74" s="22" t="s">
        <v>87</v>
      </c>
      <c r="AX74" s="22"/>
      <c r="AY74" s="22"/>
      <c r="AZ74" s="22" t="s">
        <v>87</v>
      </c>
      <c r="BA74" s="22">
        <v>0</v>
      </c>
      <c r="BB74" s="22"/>
      <c r="BC74" s="22"/>
      <c r="BD74" s="22" t="s">
        <v>685</v>
      </c>
      <c r="BE74" s="37" t="s">
        <v>707</v>
      </c>
      <c r="BF74" s="38">
        <f t="shared" si="2"/>
        <v>59380266.866666667</v>
      </c>
      <c r="BG74" s="39" t="s">
        <v>196</v>
      </c>
      <c r="BH74" s="68" t="s">
        <v>708</v>
      </c>
      <c r="BI74" s="17" t="s">
        <v>91</v>
      </c>
      <c r="BJ74" s="17"/>
      <c r="BK74" s="41" t="s">
        <v>709</v>
      </c>
      <c r="BL74" s="48" t="s">
        <v>93</v>
      </c>
      <c r="BM74" s="42"/>
      <c r="BN74" s="17"/>
      <c r="BO74" s="43"/>
      <c r="BP74" s="43">
        <f t="shared" si="19"/>
        <v>4425858.4000000004</v>
      </c>
      <c r="BQ74" s="64">
        <v>44660</v>
      </c>
      <c r="BR74" s="17"/>
      <c r="BS74" s="17"/>
      <c r="BT74" s="17"/>
    </row>
    <row r="75" spans="1:72" ht="12.75" customHeight="1">
      <c r="A75" s="63" t="s">
        <v>710</v>
      </c>
      <c r="B75" s="20" t="s">
        <v>70</v>
      </c>
      <c r="C75" s="21" t="s">
        <v>711</v>
      </c>
      <c r="D75" s="22">
        <v>73</v>
      </c>
      <c r="E75" s="22" t="s">
        <v>712</v>
      </c>
      <c r="F75" s="23">
        <v>44236</v>
      </c>
      <c r="G75" s="22" t="s">
        <v>713</v>
      </c>
      <c r="H75" s="22" t="s">
        <v>74</v>
      </c>
      <c r="I75" s="22" t="s">
        <v>75</v>
      </c>
      <c r="J75" s="24" t="s">
        <v>76</v>
      </c>
      <c r="K75" s="24">
        <v>9621</v>
      </c>
      <c r="L75" s="24">
        <v>13421</v>
      </c>
      <c r="M75" s="23"/>
      <c r="N75" s="23">
        <v>44236</v>
      </c>
      <c r="O75" s="17"/>
      <c r="P75" s="25">
        <v>6120628</v>
      </c>
      <c r="Q75" s="25">
        <v>65694741</v>
      </c>
      <c r="R75" s="26">
        <f t="shared" si="10"/>
        <v>0.46666666865348816</v>
      </c>
      <c r="S75" s="22" t="s">
        <v>77</v>
      </c>
      <c r="T75" s="22" t="s">
        <v>78</v>
      </c>
      <c r="U75" s="27">
        <v>1116781543</v>
      </c>
      <c r="V75" s="27" t="s">
        <v>79</v>
      </c>
      <c r="W75" s="28" t="s">
        <v>80</v>
      </c>
      <c r="X75" s="28"/>
      <c r="Y75" s="22" t="s">
        <v>712</v>
      </c>
      <c r="Z75" s="22" t="s">
        <v>98</v>
      </c>
      <c r="AA75" s="22" t="s">
        <v>99</v>
      </c>
      <c r="AB75" s="22" t="s">
        <v>100</v>
      </c>
      <c r="AC75" s="45">
        <v>44236</v>
      </c>
      <c r="AD75" s="22" t="s">
        <v>714</v>
      </c>
      <c r="AE75" s="17" t="s">
        <v>189</v>
      </c>
      <c r="AF75" s="22" t="s">
        <v>83</v>
      </c>
      <c r="AG75" s="22" t="s">
        <v>78</v>
      </c>
      <c r="AH75" s="31">
        <v>52197050</v>
      </c>
      <c r="AI75" s="17" t="s">
        <v>190</v>
      </c>
      <c r="AJ75" s="24">
        <v>322</v>
      </c>
      <c r="AK75" s="22" t="s">
        <v>85</v>
      </c>
      <c r="AL75" s="46">
        <v>44236</v>
      </c>
      <c r="AM75" s="50">
        <v>44236</v>
      </c>
      <c r="AN75" s="22" t="s">
        <v>86</v>
      </c>
      <c r="AO75" s="22">
        <v>0</v>
      </c>
      <c r="AP75" s="34">
        <v>0</v>
      </c>
      <c r="AQ75" s="35"/>
      <c r="AR75" s="29">
        <v>0</v>
      </c>
      <c r="AS75" s="35"/>
      <c r="AT75" s="36">
        <v>44236</v>
      </c>
      <c r="AU75" s="36">
        <v>44560</v>
      </c>
      <c r="AV75" s="20"/>
      <c r="AW75" s="22" t="s">
        <v>87</v>
      </c>
      <c r="AX75" s="22"/>
      <c r="AY75" s="22"/>
      <c r="AZ75" s="22" t="s">
        <v>87</v>
      </c>
      <c r="BA75" s="22">
        <v>0</v>
      </c>
      <c r="BB75" s="22"/>
      <c r="BC75" s="22"/>
      <c r="BD75" s="22"/>
      <c r="BE75" s="37" t="s">
        <v>715</v>
      </c>
      <c r="BF75" s="38">
        <f t="shared" si="2"/>
        <v>65694741</v>
      </c>
      <c r="BG75" s="39" t="s">
        <v>196</v>
      </c>
      <c r="BH75" s="47" t="s">
        <v>716</v>
      </c>
      <c r="BI75" s="17" t="s">
        <v>91</v>
      </c>
      <c r="BJ75" s="17"/>
      <c r="BK75" s="41" t="s">
        <v>717</v>
      </c>
      <c r="BL75" s="48" t="s">
        <v>93</v>
      </c>
      <c r="BM75" s="42"/>
      <c r="BN75" s="17"/>
      <c r="BO75" s="43"/>
      <c r="BP75" s="43">
        <f t="shared" si="19"/>
        <v>6569474.1000000006</v>
      </c>
      <c r="BQ75" s="64">
        <v>44743</v>
      </c>
      <c r="BR75" s="17"/>
      <c r="BS75" s="17"/>
      <c r="BT75" s="17"/>
    </row>
    <row r="76" spans="1:72" ht="12.75" customHeight="1">
      <c r="A76" s="19" t="s">
        <v>718</v>
      </c>
      <c r="B76" s="20" t="s">
        <v>70</v>
      </c>
      <c r="C76" s="21" t="s">
        <v>719</v>
      </c>
      <c r="D76" s="22">
        <v>74</v>
      </c>
      <c r="E76" s="22" t="s">
        <v>720</v>
      </c>
      <c r="F76" s="23">
        <v>44236</v>
      </c>
      <c r="G76" s="22" t="s">
        <v>721</v>
      </c>
      <c r="H76" s="22" t="s">
        <v>74</v>
      </c>
      <c r="I76" s="22" t="s">
        <v>75</v>
      </c>
      <c r="J76" s="24" t="s">
        <v>76</v>
      </c>
      <c r="K76" s="24">
        <v>12421</v>
      </c>
      <c r="L76" s="24">
        <v>13521</v>
      </c>
      <c r="M76" s="23"/>
      <c r="N76" s="23">
        <v>44236</v>
      </c>
      <c r="O76" s="17"/>
      <c r="P76" s="25">
        <v>3235673</v>
      </c>
      <c r="Q76" s="25">
        <v>25885384</v>
      </c>
      <c r="R76" s="26">
        <f t="shared" si="10"/>
        <v>0</v>
      </c>
      <c r="S76" s="22" t="s">
        <v>77</v>
      </c>
      <c r="T76" s="22" t="s">
        <v>78</v>
      </c>
      <c r="U76" s="27">
        <v>1010229854</v>
      </c>
      <c r="V76" s="27" t="s">
        <v>79</v>
      </c>
      <c r="W76" s="28" t="s">
        <v>80</v>
      </c>
      <c r="X76" s="28"/>
      <c r="Y76" s="22" t="s">
        <v>720</v>
      </c>
      <c r="Z76" s="22" t="s">
        <v>81</v>
      </c>
      <c r="AA76" s="29"/>
      <c r="AB76" s="30" t="s">
        <v>79</v>
      </c>
      <c r="AC76" s="30" t="s">
        <v>79</v>
      </c>
      <c r="AD76" s="30" t="s">
        <v>79</v>
      </c>
      <c r="AE76" s="17" t="s">
        <v>683</v>
      </c>
      <c r="AF76" s="22" t="s">
        <v>83</v>
      </c>
      <c r="AG76" s="22" t="s">
        <v>78</v>
      </c>
      <c r="AH76" s="31">
        <v>80157210</v>
      </c>
      <c r="AI76" s="17" t="s">
        <v>360</v>
      </c>
      <c r="AJ76" s="24">
        <v>240</v>
      </c>
      <c r="AK76" s="22" t="s">
        <v>85</v>
      </c>
      <c r="AL76" s="32" t="s">
        <v>79</v>
      </c>
      <c r="AM76" s="50">
        <v>44236</v>
      </c>
      <c r="AN76" s="22" t="s">
        <v>218</v>
      </c>
      <c r="AO76" s="22">
        <v>1</v>
      </c>
      <c r="AP76" s="34">
        <f>P76/30*AR76</f>
        <v>8844172.8666666672</v>
      </c>
      <c r="AQ76" s="22" t="s">
        <v>684</v>
      </c>
      <c r="AR76" s="59">
        <v>82</v>
      </c>
      <c r="AS76" s="22" t="s">
        <v>684</v>
      </c>
      <c r="AT76" s="36">
        <v>44236</v>
      </c>
      <c r="AU76" s="60">
        <v>44560</v>
      </c>
      <c r="AV76" s="20"/>
      <c r="AW76" s="22" t="s">
        <v>87</v>
      </c>
      <c r="AX76" s="22"/>
      <c r="AY76" s="22"/>
      <c r="AZ76" s="22" t="s">
        <v>87</v>
      </c>
      <c r="BA76" s="22">
        <v>0</v>
      </c>
      <c r="BB76" s="22"/>
      <c r="BC76" s="22"/>
      <c r="BD76" s="22" t="s">
        <v>685</v>
      </c>
      <c r="BE76" s="37" t="s">
        <v>722</v>
      </c>
      <c r="BF76" s="38">
        <f t="shared" si="2"/>
        <v>34729556.866666667</v>
      </c>
      <c r="BG76" s="66" t="s">
        <v>302</v>
      </c>
      <c r="BH76" s="88" t="s">
        <v>723</v>
      </c>
      <c r="BI76" s="17" t="s">
        <v>91</v>
      </c>
      <c r="BJ76" s="17"/>
      <c r="BK76" s="41" t="s">
        <v>724</v>
      </c>
      <c r="BL76" s="48" t="s">
        <v>93</v>
      </c>
      <c r="BM76" s="42"/>
      <c r="BN76" s="17"/>
      <c r="BO76" s="43"/>
      <c r="BP76" s="43" t="s">
        <v>79</v>
      </c>
      <c r="BQ76" s="17" t="s">
        <v>79</v>
      </c>
      <c r="BR76" s="17"/>
      <c r="BS76" s="17"/>
      <c r="BT76" s="17"/>
    </row>
    <row r="77" spans="1:72" ht="12.75" customHeight="1">
      <c r="A77" s="19" t="s">
        <v>725</v>
      </c>
      <c r="B77" s="20" t="s">
        <v>70</v>
      </c>
      <c r="C77" s="21" t="s">
        <v>726</v>
      </c>
      <c r="D77" s="22">
        <v>75</v>
      </c>
      <c r="E77" s="22" t="s">
        <v>727</v>
      </c>
      <c r="F77" s="23">
        <v>44236</v>
      </c>
      <c r="G77" s="22" t="s">
        <v>728</v>
      </c>
      <c r="H77" s="22" t="s">
        <v>74</v>
      </c>
      <c r="I77" s="22" t="s">
        <v>75</v>
      </c>
      <c r="J77" s="24" t="s">
        <v>76</v>
      </c>
      <c r="K77" s="24">
        <v>14121</v>
      </c>
      <c r="L77" s="24">
        <v>13621</v>
      </c>
      <c r="M77" s="23"/>
      <c r="N77" s="23">
        <v>44236</v>
      </c>
      <c r="O77" s="17"/>
      <c r="P77" s="25">
        <v>8711428</v>
      </c>
      <c r="Q77" s="25">
        <v>93502660</v>
      </c>
      <c r="R77" s="26">
        <f t="shared" si="10"/>
        <v>-0.53333333134651184</v>
      </c>
      <c r="S77" s="22" t="s">
        <v>77</v>
      </c>
      <c r="T77" s="22" t="s">
        <v>78</v>
      </c>
      <c r="U77" s="27">
        <v>1113622677</v>
      </c>
      <c r="V77" s="27" t="s">
        <v>79</v>
      </c>
      <c r="W77" s="28" t="s">
        <v>80</v>
      </c>
      <c r="X77" s="28"/>
      <c r="Y77" s="22" t="s">
        <v>727</v>
      </c>
      <c r="Z77" s="22" t="s">
        <v>98</v>
      </c>
      <c r="AA77" s="22" t="s">
        <v>297</v>
      </c>
      <c r="AB77" s="22" t="s">
        <v>100</v>
      </c>
      <c r="AC77" s="45">
        <v>44236</v>
      </c>
      <c r="AD77" s="22" t="s">
        <v>729</v>
      </c>
      <c r="AE77" s="17" t="s">
        <v>683</v>
      </c>
      <c r="AF77" s="22" t="s">
        <v>83</v>
      </c>
      <c r="AG77" s="22" t="s">
        <v>78</v>
      </c>
      <c r="AH77" s="31">
        <v>80157210</v>
      </c>
      <c r="AI77" s="17" t="s">
        <v>360</v>
      </c>
      <c r="AJ77" s="24">
        <v>322</v>
      </c>
      <c r="AK77" s="22" t="s">
        <v>85</v>
      </c>
      <c r="AL77" s="46">
        <v>44236</v>
      </c>
      <c r="AM77" s="50">
        <v>44236</v>
      </c>
      <c r="AN77" s="22" t="s">
        <v>86</v>
      </c>
      <c r="AO77" s="22">
        <v>0</v>
      </c>
      <c r="AP77" s="34">
        <v>0</v>
      </c>
      <c r="AQ77" s="35"/>
      <c r="AR77" s="29">
        <v>0</v>
      </c>
      <c r="AS77" s="35"/>
      <c r="AT77" s="36">
        <v>44236</v>
      </c>
      <c r="AU77" s="36">
        <v>44560</v>
      </c>
      <c r="AV77" s="20"/>
      <c r="AW77" s="22" t="s">
        <v>87</v>
      </c>
      <c r="AX77" s="22"/>
      <c r="AY77" s="22"/>
      <c r="AZ77" s="22" t="s">
        <v>87</v>
      </c>
      <c r="BA77" s="22">
        <v>0</v>
      </c>
      <c r="BB77" s="22"/>
      <c r="BC77" s="22"/>
      <c r="BD77" s="22"/>
      <c r="BE77" s="37" t="s">
        <v>730</v>
      </c>
      <c r="BF77" s="38">
        <f t="shared" si="2"/>
        <v>93502660</v>
      </c>
      <c r="BG77" s="39" t="s">
        <v>96</v>
      </c>
      <c r="BH77" s="88" t="s">
        <v>731</v>
      </c>
      <c r="BI77" s="17" t="s">
        <v>91</v>
      </c>
      <c r="BJ77" s="17"/>
      <c r="BK77" s="41" t="s">
        <v>732</v>
      </c>
      <c r="BL77" s="48" t="s">
        <v>93</v>
      </c>
      <c r="BM77" s="42"/>
      <c r="BN77" s="17"/>
      <c r="BO77" s="43"/>
      <c r="BP77" s="43">
        <f>Q77*0.1</f>
        <v>9350266</v>
      </c>
      <c r="BQ77" s="64">
        <v>44757</v>
      </c>
      <c r="BR77" s="17"/>
      <c r="BS77" s="17"/>
      <c r="BT77" s="17"/>
    </row>
    <row r="78" spans="1:72" ht="12.75" customHeight="1">
      <c r="A78" s="19" t="s">
        <v>733</v>
      </c>
      <c r="B78" s="20" t="s">
        <v>70</v>
      </c>
      <c r="C78" s="21" t="s">
        <v>734</v>
      </c>
      <c r="D78" s="22">
        <v>76</v>
      </c>
      <c r="E78" s="22" t="s">
        <v>735</v>
      </c>
      <c r="F78" s="23">
        <v>44236</v>
      </c>
      <c r="G78" s="22" t="s">
        <v>736</v>
      </c>
      <c r="H78" s="22" t="s">
        <v>74</v>
      </c>
      <c r="I78" s="22" t="s">
        <v>75</v>
      </c>
      <c r="J78" s="24" t="s">
        <v>76</v>
      </c>
      <c r="K78" s="24">
        <v>10121</v>
      </c>
      <c r="L78" s="24">
        <v>13721</v>
      </c>
      <c r="M78" s="23"/>
      <c r="N78" s="23">
        <v>44236</v>
      </c>
      <c r="O78" s="17"/>
      <c r="P78" s="25">
        <v>3654275</v>
      </c>
      <c r="Q78" s="25">
        <v>39222552</v>
      </c>
      <c r="R78" s="26">
        <f t="shared" si="10"/>
        <v>0.3333333283662796</v>
      </c>
      <c r="S78" s="22" t="s">
        <v>77</v>
      </c>
      <c r="T78" s="22" t="s">
        <v>78</v>
      </c>
      <c r="U78" s="27">
        <v>53090982</v>
      </c>
      <c r="V78" s="27" t="s">
        <v>79</v>
      </c>
      <c r="W78" s="28" t="s">
        <v>80</v>
      </c>
      <c r="X78" s="28"/>
      <c r="Y78" s="22" t="s">
        <v>735</v>
      </c>
      <c r="Z78" s="22" t="s">
        <v>81</v>
      </c>
      <c r="AA78" s="29"/>
      <c r="AB78" s="30" t="s">
        <v>79</v>
      </c>
      <c r="AC78" s="30" t="s">
        <v>79</v>
      </c>
      <c r="AD78" s="30" t="s">
        <v>79</v>
      </c>
      <c r="AE78" s="17" t="s">
        <v>189</v>
      </c>
      <c r="AF78" s="22" t="s">
        <v>83</v>
      </c>
      <c r="AG78" s="22" t="s">
        <v>78</v>
      </c>
      <c r="AH78" s="31">
        <v>52197050</v>
      </c>
      <c r="AI78" s="17" t="s">
        <v>190</v>
      </c>
      <c r="AJ78" s="24">
        <v>322</v>
      </c>
      <c r="AK78" s="22" t="s">
        <v>85</v>
      </c>
      <c r="AL78" s="32" t="s">
        <v>79</v>
      </c>
      <c r="AM78" s="50">
        <v>44236</v>
      </c>
      <c r="AN78" s="22" t="s">
        <v>86</v>
      </c>
      <c r="AO78" s="22">
        <v>0</v>
      </c>
      <c r="AP78" s="34">
        <v>0</v>
      </c>
      <c r="AQ78" s="35"/>
      <c r="AR78" s="29">
        <v>0</v>
      </c>
      <c r="AS78" s="35"/>
      <c r="AT78" s="36">
        <f t="shared" ref="AT78:AT79" si="20">MAX(N78,AL78,AM78)</f>
        <v>44236</v>
      </c>
      <c r="AU78" s="36">
        <v>44560</v>
      </c>
      <c r="AV78" s="20"/>
      <c r="AW78" s="22" t="s">
        <v>87</v>
      </c>
      <c r="AX78" s="22"/>
      <c r="AY78" s="22"/>
      <c r="AZ78" s="22" t="s">
        <v>87</v>
      </c>
      <c r="BA78" s="22">
        <v>0</v>
      </c>
      <c r="BB78" s="22"/>
      <c r="BC78" s="22"/>
      <c r="BD78" s="22"/>
      <c r="BE78" s="37" t="s">
        <v>737</v>
      </c>
      <c r="BF78" s="38">
        <f t="shared" si="2"/>
        <v>39222552</v>
      </c>
      <c r="BG78" s="39" t="s">
        <v>96</v>
      </c>
      <c r="BH78" s="47" t="s">
        <v>738</v>
      </c>
      <c r="BI78" s="17" t="s">
        <v>91</v>
      </c>
      <c r="BJ78" s="17"/>
      <c r="BK78" s="41" t="s">
        <v>739</v>
      </c>
      <c r="BL78" s="48" t="s">
        <v>93</v>
      </c>
      <c r="BM78" s="42"/>
      <c r="BN78" s="17"/>
      <c r="BO78" s="43"/>
      <c r="BP78" s="43" t="s">
        <v>79</v>
      </c>
      <c r="BQ78" s="17" t="s">
        <v>79</v>
      </c>
      <c r="BR78" s="17"/>
      <c r="BS78" s="17"/>
      <c r="BT78" s="17"/>
    </row>
    <row r="79" spans="1:72" ht="12.75" customHeight="1">
      <c r="A79" s="63" t="s">
        <v>740</v>
      </c>
      <c r="B79" s="20" t="s">
        <v>70</v>
      </c>
      <c r="C79" s="21" t="s">
        <v>741</v>
      </c>
      <c r="D79" s="22">
        <v>77</v>
      </c>
      <c r="E79" s="22" t="s">
        <v>742</v>
      </c>
      <c r="F79" s="23">
        <v>44236</v>
      </c>
      <c r="G79" s="22" t="s">
        <v>743</v>
      </c>
      <c r="H79" s="22" t="s">
        <v>74</v>
      </c>
      <c r="I79" s="22" t="s">
        <v>75</v>
      </c>
      <c r="J79" s="24" t="s">
        <v>76</v>
      </c>
      <c r="K79" s="24">
        <v>12821</v>
      </c>
      <c r="L79" s="24">
        <v>13821</v>
      </c>
      <c r="M79" s="23"/>
      <c r="N79" s="23">
        <v>44236</v>
      </c>
      <c r="O79" s="17"/>
      <c r="P79" s="25">
        <v>6120628</v>
      </c>
      <c r="Q79" s="25">
        <v>65694741</v>
      </c>
      <c r="R79" s="26">
        <f t="shared" si="10"/>
        <v>0.46666666865348816</v>
      </c>
      <c r="S79" s="22" t="s">
        <v>77</v>
      </c>
      <c r="T79" s="22" t="s">
        <v>78</v>
      </c>
      <c r="U79" s="27">
        <v>52812499</v>
      </c>
      <c r="V79" s="27" t="s">
        <v>79</v>
      </c>
      <c r="W79" s="28" t="s">
        <v>80</v>
      </c>
      <c r="X79" s="28"/>
      <c r="Y79" s="22" t="s">
        <v>742</v>
      </c>
      <c r="Z79" s="22" t="s">
        <v>98</v>
      </c>
      <c r="AA79" s="22" t="s">
        <v>99</v>
      </c>
      <c r="AB79" s="22" t="s">
        <v>100</v>
      </c>
      <c r="AC79" s="45">
        <v>44236</v>
      </c>
      <c r="AD79" s="22" t="s">
        <v>744</v>
      </c>
      <c r="AE79" s="17" t="s">
        <v>189</v>
      </c>
      <c r="AF79" s="22" t="s">
        <v>83</v>
      </c>
      <c r="AG79" s="22" t="s">
        <v>78</v>
      </c>
      <c r="AH79" s="31">
        <v>52197050</v>
      </c>
      <c r="AI79" s="17" t="s">
        <v>190</v>
      </c>
      <c r="AJ79" s="24">
        <v>322</v>
      </c>
      <c r="AK79" s="22" t="s">
        <v>85</v>
      </c>
      <c r="AL79" s="46">
        <v>44236</v>
      </c>
      <c r="AM79" s="50">
        <v>44236</v>
      </c>
      <c r="AN79" s="22" t="s">
        <v>86</v>
      </c>
      <c r="AO79" s="22">
        <v>0</v>
      </c>
      <c r="AP79" s="34">
        <v>0</v>
      </c>
      <c r="AQ79" s="35"/>
      <c r="AR79" s="29">
        <v>0</v>
      </c>
      <c r="AS79" s="35"/>
      <c r="AT79" s="36">
        <f t="shared" si="20"/>
        <v>44236</v>
      </c>
      <c r="AU79" s="36">
        <v>44560</v>
      </c>
      <c r="AV79" s="20"/>
      <c r="AW79" s="22" t="s">
        <v>87</v>
      </c>
      <c r="AX79" s="22"/>
      <c r="AY79" s="22"/>
      <c r="AZ79" s="22" t="s">
        <v>87</v>
      </c>
      <c r="BA79" s="22">
        <v>0</v>
      </c>
      <c r="BB79" s="22"/>
      <c r="BC79" s="22"/>
      <c r="BD79" s="22"/>
      <c r="BE79" s="37" t="s">
        <v>745</v>
      </c>
      <c r="BF79" s="38">
        <f t="shared" si="2"/>
        <v>65694741</v>
      </c>
      <c r="BG79" s="39" t="s">
        <v>196</v>
      </c>
      <c r="BH79" s="40" t="s">
        <v>746</v>
      </c>
      <c r="BI79" s="17" t="s">
        <v>91</v>
      </c>
      <c r="BJ79" s="17"/>
      <c r="BK79" s="41" t="s">
        <v>747</v>
      </c>
      <c r="BL79" s="48" t="s">
        <v>93</v>
      </c>
      <c r="BM79" s="42"/>
      <c r="BN79" s="17"/>
      <c r="BO79" s="43"/>
      <c r="BP79" s="43">
        <f t="shared" ref="BP79:BP98" si="21">Q79*0.1</f>
        <v>6569474.1000000006</v>
      </c>
      <c r="BQ79" s="64">
        <v>44743</v>
      </c>
      <c r="BR79" s="17"/>
      <c r="BS79" s="17"/>
      <c r="BT79" s="17"/>
    </row>
    <row r="80" spans="1:72" ht="12.75" customHeight="1">
      <c r="A80" s="19" t="s">
        <v>748</v>
      </c>
      <c r="B80" s="20" t="s">
        <v>70</v>
      </c>
      <c r="C80" s="21" t="s">
        <v>749</v>
      </c>
      <c r="D80" s="22">
        <v>78</v>
      </c>
      <c r="E80" s="22" t="s">
        <v>750</v>
      </c>
      <c r="F80" s="23">
        <v>44237</v>
      </c>
      <c r="G80" s="22" t="s">
        <v>751</v>
      </c>
      <c r="H80" s="22" t="s">
        <v>74</v>
      </c>
      <c r="I80" s="22" t="s">
        <v>75</v>
      </c>
      <c r="J80" s="24" t="s">
        <v>76</v>
      </c>
      <c r="K80" s="24">
        <v>9721</v>
      </c>
      <c r="L80" s="24">
        <v>14021</v>
      </c>
      <c r="M80" s="23"/>
      <c r="N80" s="23">
        <v>44237</v>
      </c>
      <c r="O80" s="17"/>
      <c r="P80" s="25">
        <v>7353804</v>
      </c>
      <c r="Q80" s="25">
        <v>51476628</v>
      </c>
      <c r="R80" s="26">
        <f t="shared" si="10"/>
        <v>0</v>
      </c>
      <c r="S80" s="22" t="s">
        <v>77</v>
      </c>
      <c r="T80" s="22" t="s">
        <v>78</v>
      </c>
      <c r="U80" s="27">
        <v>80407748</v>
      </c>
      <c r="V80" s="27" t="s">
        <v>79</v>
      </c>
      <c r="W80" s="28" t="s">
        <v>80</v>
      </c>
      <c r="X80" s="28"/>
      <c r="Y80" s="22" t="s">
        <v>750</v>
      </c>
      <c r="Z80" s="22" t="s">
        <v>98</v>
      </c>
      <c r="AA80" s="22" t="s">
        <v>297</v>
      </c>
      <c r="AB80" s="22" t="s">
        <v>100</v>
      </c>
      <c r="AC80" s="45">
        <v>44237</v>
      </c>
      <c r="AD80" s="22" t="s">
        <v>752</v>
      </c>
      <c r="AE80" s="17" t="s">
        <v>299</v>
      </c>
      <c r="AF80" s="22" t="s">
        <v>83</v>
      </c>
      <c r="AG80" s="22" t="s">
        <v>78</v>
      </c>
      <c r="AH80" s="31">
        <v>37329045</v>
      </c>
      <c r="AI80" s="17" t="s">
        <v>300</v>
      </c>
      <c r="AJ80" s="24">
        <v>210</v>
      </c>
      <c r="AK80" s="22" t="s">
        <v>85</v>
      </c>
      <c r="AL80" s="46">
        <v>44238</v>
      </c>
      <c r="AM80" s="50">
        <v>44237</v>
      </c>
      <c r="AN80" s="22" t="s">
        <v>86</v>
      </c>
      <c r="AO80" s="22">
        <v>0</v>
      </c>
      <c r="AP80" s="34">
        <v>0</v>
      </c>
      <c r="AQ80" s="35"/>
      <c r="AR80" s="29">
        <v>0</v>
      </c>
      <c r="AS80" s="35"/>
      <c r="AT80" s="36">
        <v>44238</v>
      </c>
      <c r="AU80" s="36">
        <v>44449</v>
      </c>
      <c r="AV80" s="20"/>
      <c r="AW80" s="22" t="s">
        <v>87</v>
      </c>
      <c r="AX80" s="22"/>
      <c r="AY80" s="22"/>
      <c r="AZ80" s="22" t="s">
        <v>87</v>
      </c>
      <c r="BA80" s="22">
        <v>0</v>
      </c>
      <c r="BB80" s="22"/>
      <c r="BC80" s="22"/>
      <c r="BD80" s="22"/>
      <c r="BE80" s="37" t="s">
        <v>753</v>
      </c>
      <c r="BF80" s="38">
        <f t="shared" si="2"/>
        <v>51476628</v>
      </c>
      <c r="BG80" s="39" t="s">
        <v>114</v>
      </c>
      <c r="BH80" s="65" t="s">
        <v>754</v>
      </c>
      <c r="BI80" s="17" t="s">
        <v>172</v>
      </c>
      <c r="BJ80" s="17"/>
      <c r="BK80" s="41" t="s">
        <v>755</v>
      </c>
      <c r="BL80" s="48" t="s">
        <v>93</v>
      </c>
      <c r="BM80" s="42"/>
      <c r="BN80" s="17"/>
      <c r="BO80" s="43"/>
      <c r="BP80" s="43">
        <f t="shared" si="21"/>
        <v>5147662.8000000007</v>
      </c>
      <c r="BQ80" s="64">
        <v>44636</v>
      </c>
      <c r="BR80" s="89">
        <v>44473</v>
      </c>
      <c r="BS80" s="89"/>
      <c r="BT80" s="89"/>
    </row>
    <row r="81" spans="1:72" ht="12.75" customHeight="1">
      <c r="A81" s="19" t="s">
        <v>756</v>
      </c>
      <c r="B81" s="20" t="s">
        <v>70</v>
      </c>
      <c r="C81" s="21" t="s">
        <v>757</v>
      </c>
      <c r="D81" s="22">
        <v>79</v>
      </c>
      <c r="E81" s="22" t="s">
        <v>758</v>
      </c>
      <c r="F81" s="23">
        <v>44237</v>
      </c>
      <c r="G81" s="22" t="s">
        <v>759</v>
      </c>
      <c r="H81" s="22" t="s">
        <v>74</v>
      </c>
      <c r="I81" s="22" t="s">
        <v>75</v>
      </c>
      <c r="J81" s="24" t="s">
        <v>76</v>
      </c>
      <c r="K81" s="22">
        <v>8821</v>
      </c>
      <c r="L81" s="24">
        <v>14121</v>
      </c>
      <c r="M81" s="23"/>
      <c r="N81" s="23">
        <v>44237</v>
      </c>
      <c r="O81" s="17"/>
      <c r="P81" s="25">
        <v>6471348</v>
      </c>
      <c r="Q81" s="25">
        <v>51770784</v>
      </c>
      <c r="R81" s="26">
        <f t="shared" si="10"/>
        <v>0</v>
      </c>
      <c r="S81" s="22" t="s">
        <v>77</v>
      </c>
      <c r="T81" s="22" t="s">
        <v>78</v>
      </c>
      <c r="U81" s="27">
        <v>41767903</v>
      </c>
      <c r="V81" s="27" t="s">
        <v>79</v>
      </c>
      <c r="W81" s="28" t="s">
        <v>80</v>
      </c>
      <c r="X81" s="28"/>
      <c r="Y81" s="22" t="s">
        <v>758</v>
      </c>
      <c r="Z81" s="22" t="s">
        <v>98</v>
      </c>
      <c r="AA81" s="22" t="s">
        <v>99</v>
      </c>
      <c r="AB81" s="22" t="s">
        <v>100</v>
      </c>
      <c r="AC81" s="45">
        <v>44237</v>
      </c>
      <c r="AD81" s="22" t="s">
        <v>760</v>
      </c>
      <c r="AE81" s="17" t="s">
        <v>487</v>
      </c>
      <c r="AF81" s="22" t="s">
        <v>83</v>
      </c>
      <c r="AG81" s="22" t="s">
        <v>78</v>
      </c>
      <c r="AH81" s="31">
        <v>51819216</v>
      </c>
      <c r="AI81" s="17" t="s">
        <v>488</v>
      </c>
      <c r="AJ81" s="24">
        <v>240</v>
      </c>
      <c r="AK81" s="22" t="s">
        <v>85</v>
      </c>
      <c r="AL81" s="46">
        <v>44237</v>
      </c>
      <c r="AM81" s="50">
        <v>44237</v>
      </c>
      <c r="AN81" s="22" t="s">
        <v>86</v>
      </c>
      <c r="AO81" s="22">
        <v>0</v>
      </c>
      <c r="AP81" s="34">
        <f t="shared" ref="AP81:AP83" si="22">P81/30*AR81</f>
        <v>0</v>
      </c>
      <c r="AQ81" s="35"/>
      <c r="AR81" s="29">
        <v>0</v>
      </c>
      <c r="AS81" s="35"/>
      <c r="AT81" s="36">
        <v>44237</v>
      </c>
      <c r="AU81" s="36">
        <v>44478</v>
      </c>
      <c r="AV81" s="20"/>
      <c r="AW81" s="22" t="s">
        <v>87</v>
      </c>
      <c r="AX81" s="22"/>
      <c r="AY81" s="22"/>
      <c r="AZ81" s="22" t="s">
        <v>87</v>
      </c>
      <c r="BA81" s="22">
        <v>0</v>
      </c>
      <c r="BB81" s="22"/>
      <c r="BC81" s="22"/>
      <c r="BD81" s="22"/>
      <c r="BE81" s="37" t="s">
        <v>761</v>
      </c>
      <c r="BF81" s="38">
        <f t="shared" si="2"/>
        <v>51770784</v>
      </c>
      <c r="BG81" s="39" t="s">
        <v>114</v>
      </c>
      <c r="BH81" s="40" t="s">
        <v>762</v>
      </c>
      <c r="BI81" s="17" t="s">
        <v>172</v>
      </c>
      <c r="BJ81" s="17"/>
      <c r="BK81" s="54" t="s">
        <v>763</v>
      </c>
      <c r="BL81" s="48" t="s">
        <v>93</v>
      </c>
      <c r="BM81" s="42"/>
      <c r="BN81" s="17"/>
      <c r="BO81" s="43"/>
      <c r="BP81" s="43">
        <f t="shared" si="21"/>
        <v>5177078.4000000004</v>
      </c>
      <c r="BQ81" s="64">
        <v>44661</v>
      </c>
      <c r="BR81" s="17"/>
      <c r="BS81" s="17"/>
      <c r="BT81" s="17"/>
    </row>
    <row r="82" spans="1:72" ht="12.75" customHeight="1">
      <c r="A82" s="19" t="s">
        <v>764</v>
      </c>
      <c r="B82" s="20" t="s">
        <v>70</v>
      </c>
      <c r="C82" s="21" t="s">
        <v>765</v>
      </c>
      <c r="D82" s="22">
        <v>80</v>
      </c>
      <c r="E82" s="22" t="s">
        <v>766</v>
      </c>
      <c r="F82" s="23">
        <v>44237</v>
      </c>
      <c r="G82" s="22" t="s">
        <v>767</v>
      </c>
      <c r="H82" s="22" t="s">
        <v>74</v>
      </c>
      <c r="I82" s="22" t="s">
        <v>75</v>
      </c>
      <c r="J82" s="24" t="s">
        <v>76</v>
      </c>
      <c r="K82" s="24">
        <v>12521</v>
      </c>
      <c r="L82" s="24">
        <v>14221</v>
      </c>
      <c r="M82" s="23"/>
      <c r="N82" s="23">
        <v>44237</v>
      </c>
      <c r="O82" s="17"/>
      <c r="P82" s="25">
        <v>5532323</v>
      </c>
      <c r="Q82" s="25">
        <v>44258584</v>
      </c>
      <c r="R82" s="26">
        <f t="shared" si="10"/>
        <v>0</v>
      </c>
      <c r="S82" s="22" t="s">
        <v>77</v>
      </c>
      <c r="T82" s="22" t="s">
        <v>78</v>
      </c>
      <c r="U82" s="27">
        <v>1071348647</v>
      </c>
      <c r="V82" s="27" t="s">
        <v>79</v>
      </c>
      <c r="W82" s="28" t="s">
        <v>80</v>
      </c>
      <c r="X82" s="28"/>
      <c r="Y82" s="22" t="s">
        <v>766</v>
      </c>
      <c r="Z82" s="22" t="s">
        <v>98</v>
      </c>
      <c r="AA82" s="22" t="s">
        <v>297</v>
      </c>
      <c r="AB82" s="22" t="s">
        <v>100</v>
      </c>
      <c r="AC82" s="45">
        <v>44237</v>
      </c>
      <c r="AD82" s="90" t="s">
        <v>768</v>
      </c>
      <c r="AE82" s="17" t="s">
        <v>683</v>
      </c>
      <c r="AF82" s="22" t="s">
        <v>83</v>
      </c>
      <c r="AG82" s="22" t="s">
        <v>78</v>
      </c>
      <c r="AH82" s="31">
        <v>80157210</v>
      </c>
      <c r="AI82" s="17" t="s">
        <v>360</v>
      </c>
      <c r="AJ82" s="24">
        <v>240</v>
      </c>
      <c r="AK82" s="22" t="s">
        <v>85</v>
      </c>
      <c r="AL82" s="46">
        <v>44237</v>
      </c>
      <c r="AM82" s="50">
        <v>44237</v>
      </c>
      <c r="AN82" s="22" t="s">
        <v>218</v>
      </c>
      <c r="AO82" s="22">
        <v>1</v>
      </c>
      <c r="AP82" s="34">
        <f t="shared" si="22"/>
        <v>14937272.1</v>
      </c>
      <c r="AQ82" s="35">
        <v>44468</v>
      </c>
      <c r="AR82" s="59">
        <v>81</v>
      </c>
      <c r="AS82" s="35">
        <v>44468</v>
      </c>
      <c r="AT82" s="36">
        <v>44237</v>
      </c>
      <c r="AU82" s="60">
        <v>44560</v>
      </c>
      <c r="AV82" s="20"/>
      <c r="AW82" s="22" t="s">
        <v>87</v>
      </c>
      <c r="AX82" s="22"/>
      <c r="AY82" s="22"/>
      <c r="AZ82" s="22" t="s">
        <v>87</v>
      </c>
      <c r="BA82" s="22">
        <v>0</v>
      </c>
      <c r="BB82" s="22"/>
      <c r="BC82" s="22"/>
      <c r="BD82" s="22" t="s">
        <v>769</v>
      </c>
      <c r="BE82" s="37" t="s">
        <v>770</v>
      </c>
      <c r="BF82" s="38">
        <f t="shared" si="2"/>
        <v>59195856.100000001</v>
      </c>
      <c r="BG82" s="39" t="s">
        <v>143</v>
      </c>
      <c r="BH82" s="91" t="s">
        <v>771</v>
      </c>
      <c r="BI82" s="17" t="s">
        <v>91</v>
      </c>
      <c r="BJ82" s="17"/>
      <c r="BK82" s="41" t="s">
        <v>772</v>
      </c>
      <c r="BL82" s="48" t="s">
        <v>93</v>
      </c>
      <c r="BM82" s="42"/>
      <c r="BN82" s="17"/>
      <c r="BO82" s="43"/>
      <c r="BP82" s="43">
        <f t="shared" si="21"/>
        <v>4425858.4000000004</v>
      </c>
      <c r="BQ82" s="64">
        <v>44667</v>
      </c>
      <c r="BR82" s="92" t="s">
        <v>773</v>
      </c>
      <c r="BS82" s="92"/>
      <c r="BT82" s="92"/>
    </row>
    <row r="83" spans="1:72" ht="12.75" customHeight="1">
      <c r="A83" s="19" t="s">
        <v>774</v>
      </c>
      <c r="B83" s="20" t="s">
        <v>70</v>
      </c>
      <c r="C83" s="21" t="s">
        <v>775</v>
      </c>
      <c r="D83" s="22">
        <v>81</v>
      </c>
      <c r="E83" s="22" t="s">
        <v>776</v>
      </c>
      <c r="F83" s="23">
        <v>44238</v>
      </c>
      <c r="G83" s="22" t="s">
        <v>777</v>
      </c>
      <c r="H83" s="22" t="s">
        <v>74</v>
      </c>
      <c r="I83" s="22" t="s">
        <v>75</v>
      </c>
      <c r="J83" s="24" t="s">
        <v>76</v>
      </c>
      <c r="K83" s="24">
        <v>15621</v>
      </c>
      <c r="L83" s="24">
        <v>14321</v>
      </c>
      <c r="M83" s="23"/>
      <c r="N83" s="23">
        <v>44238</v>
      </c>
      <c r="O83" s="17"/>
      <c r="P83" s="25">
        <v>6595797</v>
      </c>
      <c r="Q83" s="25">
        <v>59362173</v>
      </c>
      <c r="R83" s="26">
        <f t="shared" si="10"/>
        <v>0</v>
      </c>
      <c r="S83" s="22" t="s">
        <v>77</v>
      </c>
      <c r="T83" s="22" t="s">
        <v>78</v>
      </c>
      <c r="U83" s="27">
        <v>79781725</v>
      </c>
      <c r="V83" s="27" t="s">
        <v>79</v>
      </c>
      <c r="W83" s="28" t="s">
        <v>80</v>
      </c>
      <c r="X83" s="28"/>
      <c r="Y83" s="22" t="s">
        <v>776</v>
      </c>
      <c r="Z83" s="22" t="s">
        <v>98</v>
      </c>
      <c r="AA83" s="22" t="s">
        <v>99</v>
      </c>
      <c r="AB83" s="22" t="s">
        <v>100</v>
      </c>
      <c r="AC83" s="45">
        <v>44238</v>
      </c>
      <c r="AD83" s="22" t="s">
        <v>778</v>
      </c>
      <c r="AE83" s="17" t="s">
        <v>359</v>
      </c>
      <c r="AF83" s="22" t="s">
        <v>83</v>
      </c>
      <c r="AG83" s="22" t="s">
        <v>78</v>
      </c>
      <c r="AH83" s="31">
        <v>80157210</v>
      </c>
      <c r="AI83" s="17" t="s">
        <v>360</v>
      </c>
      <c r="AJ83" s="24">
        <v>270</v>
      </c>
      <c r="AK83" s="22" t="s">
        <v>85</v>
      </c>
      <c r="AL83" s="46">
        <v>44238</v>
      </c>
      <c r="AM83" s="50">
        <v>44238</v>
      </c>
      <c r="AN83" s="22" t="s">
        <v>218</v>
      </c>
      <c r="AO83" s="22">
        <v>1</v>
      </c>
      <c r="AP83" s="34">
        <f t="shared" si="22"/>
        <v>10992995</v>
      </c>
      <c r="AQ83" s="22" t="s">
        <v>779</v>
      </c>
      <c r="AR83" s="59">
        <f>35+15</f>
        <v>50</v>
      </c>
      <c r="AS83" s="22" t="s">
        <v>779</v>
      </c>
      <c r="AT83" s="36">
        <v>44238</v>
      </c>
      <c r="AU83" s="60">
        <v>44560</v>
      </c>
      <c r="AV83" s="20"/>
      <c r="AW83" s="22" t="s">
        <v>87</v>
      </c>
      <c r="AX83" s="22"/>
      <c r="AY83" s="22"/>
      <c r="AZ83" s="22" t="s">
        <v>87</v>
      </c>
      <c r="BA83" s="22">
        <v>0</v>
      </c>
      <c r="BB83" s="22"/>
      <c r="BC83" s="22"/>
      <c r="BD83" s="22" t="s">
        <v>780</v>
      </c>
      <c r="BE83" s="37" t="s">
        <v>781</v>
      </c>
      <c r="BF83" s="38">
        <f t="shared" si="2"/>
        <v>70355168</v>
      </c>
      <c r="BG83" s="39" t="s">
        <v>96</v>
      </c>
      <c r="BH83" s="40" t="s">
        <v>782</v>
      </c>
      <c r="BI83" s="17" t="s">
        <v>91</v>
      </c>
      <c r="BJ83" s="17"/>
      <c r="BK83" s="41" t="s">
        <v>783</v>
      </c>
      <c r="BL83" s="48" t="s">
        <v>93</v>
      </c>
      <c r="BM83" s="42"/>
      <c r="BN83" s="42"/>
      <c r="BO83" s="43"/>
      <c r="BP83" s="43">
        <f t="shared" si="21"/>
        <v>5936217.3000000007</v>
      </c>
      <c r="BQ83" s="64">
        <v>44694</v>
      </c>
      <c r="BR83" s="17"/>
      <c r="BS83" s="17"/>
      <c r="BT83" s="17"/>
    </row>
    <row r="84" spans="1:72" ht="12.75" customHeight="1">
      <c r="A84" s="19" t="s">
        <v>784</v>
      </c>
      <c r="B84" s="20" t="s">
        <v>70</v>
      </c>
      <c r="C84" s="21" t="s">
        <v>785</v>
      </c>
      <c r="D84" s="22">
        <v>82</v>
      </c>
      <c r="E84" s="22" t="s">
        <v>786</v>
      </c>
      <c r="F84" s="23">
        <v>44239</v>
      </c>
      <c r="G84" s="22" t="s">
        <v>787</v>
      </c>
      <c r="H84" s="22" t="s">
        <v>74</v>
      </c>
      <c r="I84" s="22" t="s">
        <v>75</v>
      </c>
      <c r="J84" s="24" t="s">
        <v>76</v>
      </c>
      <c r="K84" s="24">
        <v>15021</v>
      </c>
      <c r="L84" s="24">
        <v>15121</v>
      </c>
      <c r="M84" s="23"/>
      <c r="N84" s="23">
        <v>44239</v>
      </c>
      <c r="O84" s="17"/>
      <c r="P84" s="25">
        <v>4944018</v>
      </c>
      <c r="Q84" s="25">
        <v>52900993</v>
      </c>
      <c r="R84" s="26">
        <f t="shared" si="10"/>
        <v>0.39999999850988388</v>
      </c>
      <c r="S84" s="22" t="s">
        <v>77</v>
      </c>
      <c r="T84" s="22" t="s">
        <v>78</v>
      </c>
      <c r="U84" s="27">
        <v>53154411</v>
      </c>
      <c r="V84" s="27" t="s">
        <v>79</v>
      </c>
      <c r="W84" s="28" t="s">
        <v>80</v>
      </c>
      <c r="X84" s="28"/>
      <c r="Y84" s="22" t="s">
        <v>786</v>
      </c>
      <c r="Z84" s="22" t="s">
        <v>98</v>
      </c>
      <c r="AA84" s="22" t="s">
        <v>297</v>
      </c>
      <c r="AB84" s="22" t="s">
        <v>100</v>
      </c>
      <c r="AC84" s="45">
        <v>44239</v>
      </c>
      <c r="AD84" s="22" t="s">
        <v>788</v>
      </c>
      <c r="AE84" s="17" t="s">
        <v>789</v>
      </c>
      <c r="AF84" s="22" t="s">
        <v>83</v>
      </c>
      <c r="AG84" s="22" t="s">
        <v>78</v>
      </c>
      <c r="AH84" s="31">
        <v>51715044</v>
      </c>
      <c r="AI84" s="17" t="s">
        <v>790</v>
      </c>
      <c r="AJ84" s="24">
        <v>321</v>
      </c>
      <c r="AK84" s="22" t="s">
        <v>85</v>
      </c>
      <c r="AL84" s="46">
        <v>44239</v>
      </c>
      <c r="AM84" s="50">
        <v>44239</v>
      </c>
      <c r="AN84" s="22" t="s">
        <v>86</v>
      </c>
      <c r="AO84" s="22">
        <v>0</v>
      </c>
      <c r="AP84" s="34">
        <v>0</v>
      </c>
      <c r="AQ84" s="35"/>
      <c r="AR84" s="29">
        <v>0</v>
      </c>
      <c r="AS84" s="35"/>
      <c r="AT84" s="36">
        <v>44239</v>
      </c>
      <c r="AU84" s="36">
        <v>44560</v>
      </c>
      <c r="AV84" s="20"/>
      <c r="AW84" s="22" t="s">
        <v>87</v>
      </c>
      <c r="AX84" s="22"/>
      <c r="AY84" s="22"/>
      <c r="AZ84" s="22" t="s">
        <v>87</v>
      </c>
      <c r="BA84" s="22">
        <v>0</v>
      </c>
      <c r="BB84" s="22"/>
      <c r="BC84" s="22"/>
      <c r="BD84" s="22"/>
      <c r="BE84" s="37" t="s">
        <v>791</v>
      </c>
      <c r="BF84" s="38">
        <f t="shared" si="2"/>
        <v>52900993</v>
      </c>
      <c r="BG84" s="39" t="s">
        <v>114</v>
      </c>
      <c r="BH84" s="93" t="s">
        <v>792</v>
      </c>
      <c r="BI84" s="17" t="s">
        <v>91</v>
      </c>
      <c r="BJ84" s="17"/>
      <c r="BK84" s="41" t="s">
        <v>793</v>
      </c>
      <c r="BL84" s="48" t="s">
        <v>93</v>
      </c>
      <c r="BM84" s="42"/>
      <c r="BN84" s="42"/>
      <c r="BO84" s="43"/>
      <c r="BP84" s="43">
        <f t="shared" si="21"/>
        <v>5290099.3000000007</v>
      </c>
      <c r="BQ84" s="64">
        <v>44752</v>
      </c>
      <c r="BR84" s="17"/>
      <c r="BS84" s="17"/>
      <c r="BT84" s="17"/>
    </row>
    <row r="85" spans="1:72" ht="12.75" customHeight="1">
      <c r="A85" s="19" t="s">
        <v>794</v>
      </c>
      <c r="B85" s="20" t="s">
        <v>70</v>
      </c>
      <c r="C85" s="21" t="s">
        <v>795</v>
      </c>
      <c r="D85" s="22">
        <v>83</v>
      </c>
      <c r="E85" s="22" t="s">
        <v>796</v>
      </c>
      <c r="F85" s="23">
        <v>44239</v>
      </c>
      <c r="G85" s="22" t="s">
        <v>797</v>
      </c>
      <c r="H85" s="22" t="s">
        <v>74</v>
      </c>
      <c r="I85" s="22" t="s">
        <v>75</v>
      </c>
      <c r="J85" s="24" t="s">
        <v>76</v>
      </c>
      <c r="K85" s="24">
        <v>16521</v>
      </c>
      <c r="L85" s="24">
        <v>15221</v>
      </c>
      <c r="M85" s="23"/>
      <c r="N85" s="23">
        <v>44239</v>
      </c>
      <c r="O85" s="17"/>
      <c r="P85" s="25">
        <v>6120628</v>
      </c>
      <c r="Q85" s="25">
        <v>65082678</v>
      </c>
      <c r="R85" s="26">
        <f t="shared" si="10"/>
        <v>0.26666667312383652</v>
      </c>
      <c r="S85" s="22" t="s">
        <v>77</v>
      </c>
      <c r="T85" s="22" t="s">
        <v>78</v>
      </c>
      <c r="U85" s="27">
        <v>52440992</v>
      </c>
      <c r="V85" s="27" t="s">
        <v>79</v>
      </c>
      <c r="W85" s="28" t="s">
        <v>80</v>
      </c>
      <c r="X85" s="28"/>
      <c r="Y85" s="22" t="s">
        <v>796</v>
      </c>
      <c r="Z85" s="22" t="s">
        <v>98</v>
      </c>
      <c r="AA85" s="22" t="s">
        <v>99</v>
      </c>
      <c r="AB85" s="22" t="s">
        <v>100</v>
      </c>
      <c r="AC85" s="45">
        <v>44239</v>
      </c>
      <c r="AD85" s="22" t="s">
        <v>798</v>
      </c>
      <c r="AE85" s="17" t="s">
        <v>228</v>
      </c>
      <c r="AF85" s="22" t="s">
        <v>83</v>
      </c>
      <c r="AG85" s="22" t="s">
        <v>78</v>
      </c>
      <c r="AH85" s="31">
        <v>52854468</v>
      </c>
      <c r="AI85" s="17" t="s">
        <v>511</v>
      </c>
      <c r="AJ85" s="24">
        <v>319</v>
      </c>
      <c r="AK85" s="22" t="s">
        <v>85</v>
      </c>
      <c r="AL85" s="46">
        <v>44239</v>
      </c>
      <c r="AM85" s="50">
        <v>44239</v>
      </c>
      <c r="AN85" s="22" t="s">
        <v>86</v>
      </c>
      <c r="AO85" s="22">
        <v>0</v>
      </c>
      <c r="AP85" s="34">
        <v>0</v>
      </c>
      <c r="AQ85" s="35"/>
      <c r="AR85" s="29">
        <v>0</v>
      </c>
      <c r="AS85" s="35"/>
      <c r="AT85" s="36">
        <v>44239</v>
      </c>
      <c r="AU85" s="36">
        <v>44560</v>
      </c>
      <c r="AV85" s="20"/>
      <c r="AW85" s="22" t="s">
        <v>87</v>
      </c>
      <c r="AX85" s="22"/>
      <c r="AY85" s="22"/>
      <c r="AZ85" s="22" t="s">
        <v>87</v>
      </c>
      <c r="BA85" s="22">
        <v>0</v>
      </c>
      <c r="BB85" s="22"/>
      <c r="BC85" s="22"/>
      <c r="BD85" s="22"/>
      <c r="BE85" s="37" t="s">
        <v>799</v>
      </c>
      <c r="BF85" s="38">
        <f t="shared" si="2"/>
        <v>65082678</v>
      </c>
      <c r="BG85" s="39" t="s">
        <v>96</v>
      </c>
      <c r="BH85" s="40" t="s">
        <v>800</v>
      </c>
      <c r="BI85" s="17" t="s">
        <v>91</v>
      </c>
      <c r="BJ85" s="17"/>
      <c r="BK85" s="41" t="s">
        <v>801</v>
      </c>
      <c r="BL85" s="48" t="s">
        <v>93</v>
      </c>
      <c r="BM85" s="42"/>
      <c r="BN85" s="17"/>
      <c r="BO85" s="43"/>
      <c r="BP85" s="43">
        <f t="shared" si="21"/>
        <v>6508267.8000000007</v>
      </c>
      <c r="BQ85" s="64">
        <v>44742</v>
      </c>
      <c r="BR85" s="17"/>
      <c r="BS85" s="17"/>
      <c r="BT85" s="17"/>
    </row>
    <row r="86" spans="1:72" ht="12.75" customHeight="1">
      <c r="A86" s="19" t="s">
        <v>802</v>
      </c>
      <c r="B86" s="20" t="s">
        <v>70</v>
      </c>
      <c r="C86" s="21" t="s">
        <v>803</v>
      </c>
      <c r="D86" s="22">
        <v>84</v>
      </c>
      <c r="E86" s="22" t="s">
        <v>804</v>
      </c>
      <c r="F86" s="23">
        <v>44239</v>
      </c>
      <c r="G86" s="22" t="s">
        <v>805</v>
      </c>
      <c r="H86" s="22" t="s">
        <v>74</v>
      </c>
      <c r="I86" s="22" t="s">
        <v>75</v>
      </c>
      <c r="J86" s="24" t="s">
        <v>76</v>
      </c>
      <c r="K86" s="24">
        <v>14721</v>
      </c>
      <c r="L86" s="24">
        <v>15321</v>
      </c>
      <c r="M86" s="23"/>
      <c r="N86" s="23">
        <v>44239</v>
      </c>
      <c r="O86" s="17"/>
      <c r="P86" s="25">
        <v>9311047</v>
      </c>
      <c r="Q86" s="25">
        <v>99007466</v>
      </c>
      <c r="R86" s="26">
        <f t="shared" si="10"/>
        <v>-0.43333333730697632</v>
      </c>
      <c r="S86" s="22" t="s">
        <v>77</v>
      </c>
      <c r="T86" s="22" t="s">
        <v>78</v>
      </c>
      <c r="U86" s="27">
        <v>72003137</v>
      </c>
      <c r="V86" s="27" t="s">
        <v>79</v>
      </c>
      <c r="W86" s="28" t="s">
        <v>80</v>
      </c>
      <c r="X86" s="28"/>
      <c r="Y86" s="22" t="s">
        <v>804</v>
      </c>
      <c r="Z86" s="22" t="s">
        <v>98</v>
      </c>
      <c r="AA86" s="22" t="s">
        <v>99</v>
      </c>
      <c r="AB86" s="22" t="s">
        <v>100</v>
      </c>
      <c r="AC86" s="45">
        <v>44242</v>
      </c>
      <c r="AD86" s="22" t="s">
        <v>806</v>
      </c>
      <c r="AE86" s="17" t="s">
        <v>442</v>
      </c>
      <c r="AF86" s="22" t="s">
        <v>83</v>
      </c>
      <c r="AG86" s="22" t="s">
        <v>78</v>
      </c>
      <c r="AH86" s="31">
        <v>52821677</v>
      </c>
      <c r="AI86" s="17" t="s">
        <v>217</v>
      </c>
      <c r="AJ86" s="24">
        <v>319</v>
      </c>
      <c r="AK86" s="22" t="s">
        <v>85</v>
      </c>
      <c r="AL86" s="46">
        <v>44242</v>
      </c>
      <c r="AM86" s="50">
        <v>44239</v>
      </c>
      <c r="AN86" s="22" t="s">
        <v>86</v>
      </c>
      <c r="AO86" s="22">
        <v>0</v>
      </c>
      <c r="AP86" s="34">
        <v>0</v>
      </c>
      <c r="AQ86" s="35"/>
      <c r="AR86" s="29">
        <v>0</v>
      </c>
      <c r="AS86" s="35"/>
      <c r="AT86" s="36">
        <v>44242</v>
      </c>
      <c r="AU86" s="36">
        <v>44560</v>
      </c>
      <c r="AV86" s="20"/>
      <c r="AW86" s="22" t="s">
        <v>87</v>
      </c>
      <c r="AX86" s="22"/>
      <c r="AY86" s="22"/>
      <c r="AZ86" s="22" t="s">
        <v>87</v>
      </c>
      <c r="BA86" s="22">
        <v>0</v>
      </c>
      <c r="BB86" s="22"/>
      <c r="BC86" s="22"/>
      <c r="BD86" s="22"/>
      <c r="BE86" s="37" t="s">
        <v>807</v>
      </c>
      <c r="BF86" s="38">
        <f t="shared" si="2"/>
        <v>99007466</v>
      </c>
      <c r="BG86" s="39" t="s">
        <v>96</v>
      </c>
      <c r="BH86" s="40" t="s">
        <v>808</v>
      </c>
      <c r="BI86" s="17" t="s">
        <v>91</v>
      </c>
      <c r="BJ86" s="94" t="s">
        <v>809</v>
      </c>
      <c r="BK86" s="41" t="s">
        <v>810</v>
      </c>
      <c r="BL86" s="48" t="s">
        <v>93</v>
      </c>
      <c r="BM86" s="42"/>
      <c r="BN86" s="17"/>
      <c r="BO86" s="43"/>
      <c r="BP86" s="43">
        <f t="shared" si="21"/>
        <v>9900746.5999999996</v>
      </c>
      <c r="BQ86" s="64">
        <v>44742</v>
      </c>
      <c r="BR86" s="17"/>
      <c r="BS86" s="17"/>
      <c r="BT86" s="17"/>
    </row>
    <row r="87" spans="1:72" ht="12.75" customHeight="1">
      <c r="A87" s="63" t="s">
        <v>811</v>
      </c>
      <c r="B87" s="20" t="s">
        <v>70</v>
      </c>
      <c r="C87" s="21" t="s">
        <v>812</v>
      </c>
      <c r="D87" s="22">
        <v>85</v>
      </c>
      <c r="E87" s="22" t="s">
        <v>813</v>
      </c>
      <c r="F87" s="23">
        <v>44239</v>
      </c>
      <c r="G87" s="22" t="s">
        <v>814</v>
      </c>
      <c r="H87" s="22" t="s">
        <v>74</v>
      </c>
      <c r="I87" s="22" t="s">
        <v>75</v>
      </c>
      <c r="J87" s="24" t="s">
        <v>76</v>
      </c>
      <c r="K87" s="24">
        <v>13321</v>
      </c>
      <c r="L87" s="24">
        <v>15521</v>
      </c>
      <c r="M87" s="23"/>
      <c r="N87" s="23">
        <v>44239</v>
      </c>
      <c r="O87" s="17"/>
      <c r="P87" s="25">
        <v>5532323</v>
      </c>
      <c r="Q87" s="25">
        <v>58458213</v>
      </c>
      <c r="R87" s="26">
        <f t="shared" si="10"/>
        <v>-3.3333331346511841E-2</v>
      </c>
      <c r="S87" s="22" t="s">
        <v>77</v>
      </c>
      <c r="T87" s="22" t="s">
        <v>78</v>
      </c>
      <c r="U87" s="27">
        <v>80904052</v>
      </c>
      <c r="V87" s="27" t="s">
        <v>79</v>
      </c>
      <c r="W87" s="28" t="s">
        <v>80</v>
      </c>
      <c r="X87" s="28"/>
      <c r="Y87" s="22" t="s">
        <v>813</v>
      </c>
      <c r="Z87" s="22" t="s">
        <v>98</v>
      </c>
      <c r="AA87" s="22" t="s">
        <v>270</v>
      </c>
      <c r="AB87" s="22" t="s">
        <v>100</v>
      </c>
      <c r="AC87" s="45">
        <v>44239</v>
      </c>
      <c r="AD87" s="22" t="s">
        <v>815</v>
      </c>
      <c r="AE87" s="17" t="s">
        <v>272</v>
      </c>
      <c r="AF87" s="22" t="s">
        <v>83</v>
      </c>
      <c r="AG87" s="22" t="s">
        <v>78</v>
      </c>
      <c r="AH87" s="31">
        <v>51723033</v>
      </c>
      <c r="AI87" s="17" t="s">
        <v>273</v>
      </c>
      <c r="AJ87" s="24">
        <v>317</v>
      </c>
      <c r="AK87" s="22" t="s">
        <v>85</v>
      </c>
      <c r="AL87" s="46">
        <v>44239</v>
      </c>
      <c r="AM87" s="50">
        <v>44239</v>
      </c>
      <c r="AN87" s="22" t="s">
        <v>86</v>
      </c>
      <c r="AO87" s="22">
        <v>0</v>
      </c>
      <c r="AP87" s="34">
        <v>0</v>
      </c>
      <c r="AQ87" s="35"/>
      <c r="AR87" s="29">
        <v>0</v>
      </c>
      <c r="AS87" s="35"/>
      <c r="AT87" s="36">
        <v>44239</v>
      </c>
      <c r="AU87" s="36">
        <v>44558</v>
      </c>
      <c r="AV87" s="20"/>
      <c r="AW87" s="22" t="s">
        <v>87</v>
      </c>
      <c r="AX87" s="22"/>
      <c r="AY87" s="22"/>
      <c r="AZ87" s="22" t="s">
        <v>87</v>
      </c>
      <c r="BA87" s="22">
        <v>0</v>
      </c>
      <c r="BB87" s="22"/>
      <c r="BC87" s="22"/>
      <c r="BD87" s="22"/>
      <c r="BE87" s="37" t="s">
        <v>816</v>
      </c>
      <c r="BF87" s="38">
        <f t="shared" si="2"/>
        <v>58458213</v>
      </c>
      <c r="BG87" s="39" t="s">
        <v>143</v>
      </c>
      <c r="BH87" s="65" t="s">
        <v>817</v>
      </c>
      <c r="BI87" s="17" t="s">
        <v>91</v>
      </c>
      <c r="BJ87" s="17"/>
      <c r="BK87" s="41" t="s">
        <v>818</v>
      </c>
      <c r="BL87" s="48" t="s">
        <v>93</v>
      </c>
      <c r="BM87" s="42"/>
      <c r="BN87" s="17"/>
      <c r="BO87" s="43"/>
      <c r="BP87" s="43">
        <f t="shared" si="21"/>
        <v>5845821.3000000007</v>
      </c>
      <c r="BQ87" s="64">
        <v>44741</v>
      </c>
      <c r="BR87" s="17"/>
      <c r="BS87" s="17"/>
      <c r="BT87" s="17"/>
    </row>
    <row r="88" spans="1:72" ht="12.75" customHeight="1">
      <c r="A88" s="19" t="s">
        <v>819</v>
      </c>
      <c r="B88" s="20" t="s">
        <v>70</v>
      </c>
      <c r="C88" s="21" t="s">
        <v>820</v>
      </c>
      <c r="D88" s="22">
        <v>86</v>
      </c>
      <c r="E88" s="22" t="s">
        <v>821</v>
      </c>
      <c r="F88" s="23">
        <v>44239</v>
      </c>
      <c r="G88" s="22" t="s">
        <v>822</v>
      </c>
      <c r="H88" s="22" t="s">
        <v>74</v>
      </c>
      <c r="I88" s="22" t="s">
        <v>75</v>
      </c>
      <c r="J88" s="24" t="s">
        <v>76</v>
      </c>
      <c r="K88" s="24">
        <v>17521</v>
      </c>
      <c r="L88" s="24">
        <v>15421</v>
      </c>
      <c r="M88" s="23"/>
      <c r="N88" s="23">
        <v>44239</v>
      </c>
      <c r="O88" s="17"/>
      <c r="P88" s="25">
        <v>2730447</v>
      </c>
      <c r="Q88" s="25">
        <v>27304470</v>
      </c>
      <c r="R88" s="26">
        <f t="shared" si="10"/>
        <v>0</v>
      </c>
      <c r="S88" s="22" t="s">
        <v>77</v>
      </c>
      <c r="T88" s="22" t="s">
        <v>78</v>
      </c>
      <c r="U88" s="27">
        <v>52539990</v>
      </c>
      <c r="V88" s="27" t="s">
        <v>79</v>
      </c>
      <c r="W88" s="28" t="s">
        <v>80</v>
      </c>
      <c r="X88" s="28"/>
      <c r="Y88" s="22" t="s">
        <v>821</v>
      </c>
      <c r="Z88" s="22" t="s">
        <v>81</v>
      </c>
      <c r="AA88" s="29"/>
      <c r="AB88" s="30" t="s">
        <v>79</v>
      </c>
      <c r="AC88" s="30" t="s">
        <v>79</v>
      </c>
      <c r="AD88" s="30" t="s">
        <v>79</v>
      </c>
      <c r="AE88" s="17" t="s">
        <v>823</v>
      </c>
      <c r="AF88" s="22" t="s">
        <v>83</v>
      </c>
      <c r="AG88" s="22" t="s">
        <v>78</v>
      </c>
      <c r="AH88" s="31">
        <v>80857647</v>
      </c>
      <c r="AI88" s="17" t="s">
        <v>824</v>
      </c>
      <c r="AJ88" s="24">
        <v>300</v>
      </c>
      <c r="AK88" s="22" t="s">
        <v>85</v>
      </c>
      <c r="AL88" s="32" t="s">
        <v>79</v>
      </c>
      <c r="AM88" s="95">
        <v>44239</v>
      </c>
      <c r="AN88" s="22" t="s">
        <v>86</v>
      </c>
      <c r="AO88" s="22">
        <v>0</v>
      </c>
      <c r="AP88" s="34">
        <v>0</v>
      </c>
      <c r="AQ88" s="35"/>
      <c r="AR88" s="29">
        <v>0</v>
      </c>
      <c r="AS88" s="35"/>
      <c r="AT88" s="36">
        <v>44239</v>
      </c>
      <c r="AU88" s="36">
        <v>44541</v>
      </c>
      <c r="AV88" s="20"/>
      <c r="AW88" s="22" t="s">
        <v>87</v>
      </c>
      <c r="AX88" s="22"/>
      <c r="AY88" s="22"/>
      <c r="AZ88" s="22" t="s">
        <v>87</v>
      </c>
      <c r="BA88" s="22">
        <v>0</v>
      </c>
      <c r="BB88" s="22"/>
      <c r="BC88" s="22"/>
      <c r="BD88" s="22"/>
      <c r="BE88" s="37" t="s">
        <v>825</v>
      </c>
      <c r="BF88" s="38">
        <f t="shared" si="2"/>
        <v>27304470</v>
      </c>
      <c r="BG88" s="39" t="s">
        <v>114</v>
      </c>
      <c r="BH88" s="51" t="s">
        <v>826</v>
      </c>
      <c r="BI88" s="17" t="s">
        <v>172</v>
      </c>
      <c r="BJ88" s="17"/>
      <c r="BK88" s="41" t="s">
        <v>827</v>
      </c>
      <c r="BL88" s="48" t="s">
        <v>93</v>
      </c>
      <c r="BM88" s="42"/>
      <c r="BN88" s="17"/>
      <c r="BO88" s="43"/>
      <c r="BP88" s="43">
        <f t="shared" si="21"/>
        <v>2730447</v>
      </c>
      <c r="BQ88" s="17" t="s">
        <v>79</v>
      </c>
      <c r="BR88" s="17"/>
      <c r="BS88" s="17"/>
      <c r="BT88" s="17"/>
    </row>
    <row r="89" spans="1:72" ht="12.75" customHeight="1">
      <c r="A89" s="19" t="s">
        <v>828</v>
      </c>
      <c r="B89" s="20" t="s">
        <v>70</v>
      </c>
      <c r="C89" s="21" t="s">
        <v>829</v>
      </c>
      <c r="D89" s="22">
        <v>87</v>
      </c>
      <c r="E89" s="22" t="s">
        <v>830</v>
      </c>
      <c r="F89" s="23">
        <v>44242</v>
      </c>
      <c r="G89" s="22" t="s">
        <v>831</v>
      </c>
      <c r="H89" s="22" t="s">
        <v>74</v>
      </c>
      <c r="I89" s="22" t="s">
        <v>75</v>
      </c>
      <c r="J89" s="24" t="s">
        <v>76</v>
      </c>
      <c r="K89" s="24">
        <v>16021</v>
      </c>
      <c r="L89" s="24">
        <v>15621</v>
      </c>
      <c r="M89" s="23"/>
      <c r="N89" s="23">
        <v>44242</v>
      </c>
      <c r="O89" s="17"/>
      <c r="P89" s="25">
        <v>3948428</v>
      </c>
      <c r="Q89" s="25">
        <v>41458494</v>
      </c>
      <c r="R89" s="26">
        <f t="shared" si="10"/>
        <v>0</v>
      </c>
      <c r="S89" s="22" t="s">
        <v>77</v>
      </c>
      <c r="T89" s="22" t="s">
        <v>78</v>
      </c>
      <c r="U89" s="27">
        <v>1010163614</v>
      </c>
      <c r="V89" s="27" t="s">
        <v>79</v>
      </c>
      <c r="W89" s="28" t="s">
        <v>80</v>
      </c>
      <c r="X89" s="28"/>
      <c r="Y89" s="22" t="s">
        <v>830</v>
      </c>
      <c r="Z89" s="22" t="s">
        <v>98</v>
      </c>
      <c r="AA89" s="22" t="s">
        <v>99</v>
      </c>
      <c r="AB89" s="22" t="s">
        <v>100</v>
      </c>
      <c r="AC89" s="45">
        <v>44242</v>
      </c>
      <c r="AD89" s="22" t="s">
        <v>832</v>
      </c>
      <c r="AE89" s="75" t="s">
        <v>400</v>
      </c>
      <c r="AF89" s="22" t="s">
        <v>83</v>
      </c>
      <c r="AG89" s="22" t="s">
        <v>78</v>
      </c>
      <c r="AH89" s="31">
        <v>79690000</v>
      </c>
      <c r="AI89" s="17" t="s">
        <v>401</v>
      </c>
      <c r="AJ89" s="24">
        <v>315</v>
      </c>
      <c r="AK89" s="22" t="s">
        <v>85</v>
      </c>
      <c r="AL89" s="46">
        <v>44242</v>
      </c>
      <c r="AM89" s="50">
        <v>44242</v>
      </c>
      <c r="AN89" s="22" t="s">
        <v>86</v>
      </c>
      <c r="AO89" s="22">
        <v>0</v>
      </c>
      <c r="AP89" s="34">
        <v>0</v>
      </c>
      <c r="AQ89" s="35"/>
      <c r="AR89" s="29">
        <v>0</v>
      </c>
      <c r="AS89" s="35"/>
      <c r="AT89" s="36">
        <v>44242</v>
      </c>
      <c r="AU89" s="36">
        <v>44559</v>
      </c>
      <c r="AV89" s="20"/>
      <c r="AW89" s="22" t="s">
        <v>87</v>
      </c>
      <c r="AX89" s="22"/>
      <c r="AY89" s="22"/>
      <c r="AZ89" s="22" t="s">
        <v>87</v>
      </c>
      <c r="BA89" s="22">
        <v>0</v>
      </c>
      <c r="BB89" s="22"/>
      <c r="BC89" s="22"/>
      <c r="BD89" s="22"/>
      <c r="BE89" s="37" t="s">
        <v>833</v>
      </c>
      <c r="BF89" s="38">
        <f t="shared" si="2"/>
        <v>41458494</v>
      </c>
      <c r="BG89" s="39" t="s">
        <v>143</v>
      </c>
      <c r="BH89" s="96" t="s">
        <v>834</v>
      </c>
      <c r="BI89" s="17" t="s">
        <v>91</v>
      </c>
      <c r="BJ89" s="17"/>
      <c r="BK89" s="41" t="s">
        <v>835</v>
      </c>
      <c r="BL89" s="48" t="s">
        <v>93</v>
      </c>
      <c r="BM89" s="42"/>
      <c r="BN89" s="17"/>
      <c r="BO89" s="43"/>
      <c r="BP89" s="43">
        <f t="shared" si="21"/>
        <v>4145849.4000000004</v>
      </c>
      <c r="BQ89" s="64">
        <v>44742</v>
      </c>
      <c r="BR89" s="17"/>
      <c r="BS89" s="17"/>
      <c r="BT89" s="17"/>
    </row>
    <row r="90" spans="1:72" ht="12.75" customHeight="1">
      <c r="A90" s="19" t="s">
        <v>836</v>
      </c>
      <c r="B90" s="20" t="s">
        <v>70</v>
      </c>
      <c r="C90" s="21" t="s">
        <v>837</v>
      </c>
      <c r="D90" s="22">
        <v>88</v>
      </c>
      <c r="E90" s="22" t="s">
        <v>838</v>
      </c>
      <c r="F90" s="23">
        <v>44242</v>
      </c>
      <c r="G90" s="22" t="s">
        <v>839</v>
      </c>
      <c r="H90" s="22" t="s">
        <v>74</v>
      </c>
      <c r="I90" s="22" t="s">
        <v>75</v>
      </c>
      <c r="J90" s="24" t="s">
        <v>76</v>
      </c>
      <c r="K90" s="24">
        <v>16421</v>
      </c>
      <c r="L90" s="24">
        <v>15721</v>
      </c>
      <c r="M90" s="23"/>
      <c r="N90" s="23">
        <v>44242</v>
      </c>
      <c r="O90" s="17"/>
      <c r="P90" s="25">
        <v>3654275</v>
      </c>
      <c r="Q90" s="25">
        <v>38369887</v>
      </c>
      <c r="R90" s="26">
        <f t="shared" si="10"/>
        <v>-0.5</v>
      </c>
      <c r="S90" s="22" t="s">
        <v>77</v>
      </c>
      <c r="T90" s="22" t="s">
        <v>78</v>
      </c>
      <c r="U90" s="27">
        <v>1019016083</v>
      </c>
      <c r="V90" s="27" t="s">
        <v>79</v>
      </c>
      <c r="W90" s="28" t="s">
        <v>80</v>
      </c>
      <c r="X90" s="28"/>
      <c r="Y90" s="22" t="s">
        <v>838</v>
      </c>
      <c r="Z90" s="22" t="s">
        <v>81</v>
      </c>
      <c r="AA90" s="29"/>
      <c r="AB90" s="30" t="s">
        <v>79</v>
      </c>
      <c r="AC90" s="30" t="s">
        <v>79</v>
      </c>
      <c r="AD90" s="30" t="s">
        <v>79</v>
      </c>
      <c r="AE90" s="75" t="s">
        <v>400</v>
      </c>
      <c r="AF90" s="22" t="s">
        <v>83</v>
      </c>
      <c r="AG90" s="22" t="s">
        <v>78</v>
      </c>
      <c r="AH90" s="31">
        <v>79690000</v>
      </c>
      <c r="AI90" s="17" t="s">
        <v>401</v>
      </c>
      <c r="AJ90" s="24">
        <v>315</v>
      </c>
      <c r="AK90" s="22" t="s">
        <v>85</v>
      </c>
      <c r="AL90" s="32" t="s">
        <v>79</v>
      </c>
      <c r="AM90" s="50">
        <v>44242</v>
      </c>
      <c r="AN90" s="22" t="s">
        <v>86</v>
      </c>
      <c r="AO90" s="22">
        <v>0</v>
      </c>
      <c r="AP90" s="34">
        <v>0</v>
      </c>
      <c r="AQ90" s="35"/>
      <c r="AR90" s="29">
        <v>0</v>
      </c>
      <c r="AS90" s="35"/>
      <c r="AT90" s="36">
        <v>44242</v>
      </c>
      <c r="AU90" s="36">
        <v>44559</v>
      </c>
      <c r="AV90" s="20"/>
      <c r="AW90" s="22" t="s">
        <v>87</v>
      </c>
      <c r="AX90" s="22"/>
      <c r="AY90" s="22"/>
      <c r="AZ90" s="22" t="s">
        <v>87</v>
      </c>
      <c r="BA90" s="22">
        <v>0</v>
      </c>
      <c r="BB90" s="22"/>
      <c r="BC90" s="22"/>
      <c r="BD90" s="22"/>
      <c r="BE90" s="37" t="s">
        <v>840</v>
      </c>
      <c r="BF90" s="38">
        <f t="shared" si="2"/>
        <v>38369887</v>
      </c>
      <c r="BG90" s="66" t="s">
        <v>302</v>
      </c>
      <c r="BH90" s="65" t="s">
        <v>841</v>
      </c>
      <c r="BI90" s="17" t="s">
        <v>91</v>
      </c>
      <c r="BJ90" s="17"/>
      <c r="BK90" s="41" t="s">
        <v>842</v>
      </c>
      <c r="BL90" s="48" t="s">
        <v>93</v>
      </c>
      <c r="BM90" s="42"/>
      <c r="BN90" s="17"/>
      <c r="BO90" s="43"/>
      <c r="BP90" s="43">
        <f t="shared" si="21"/>
        <v>3836988.7</v>
      </c>
      <c r="BQ90" s="17" t="s">
        <v>79</v>
      </c>
      <c r="BR90" s="17"/>
      <c r="BS90" s="17"/>
      <c r="BT90" s="17"/>
    </row>
    <row r="91" spans="1:72" ht="12.75" customHeight="1">
      <c r="A91" s="19" t="s">
        <v>843</v>
      </c>
      <c r="B91" s="20" t="s">
        <v>70</v>
      </c>
      <c r="C91" s="21" t="s">
        <v>844</v>
      </c>
      <c r="D91" s="22">
        <v>89</v>
      </c>
      <c r="E91" s="22" t="s">
        <v>845</v>
      </c>
      <c r="F91" s="23">
        <v>44242</v>
      </c>
      <c r="G91" s="22" t="s">
        <v>846</v>
      </c>
      <c r="H91" s="22" t="s">
        <v>74</v>
      </c>
      <c r="I91" s="22" t="s">
        <v>75</v>
      </c>
      <c r="J91" s="24" t="s">
        <v>76</v>
      </c>
      <c r="K91" s="24">
        <v>10221</v>
      </c>
      <c r="L91" s="24">
        <v>15821</v>
      </c>
      <c r="M91" s="23"/>
      <c r="N91" s="23">
        <v>44242</v>
      </c>
      <c r="O91" s="17"/>
      <c r="P91" s="25">
        <v>8000000</v>
      </c>
      <c r="Q91" s="25">
        <v>69600000</v>
      </c>
      <c r="R91" s="26">
        <f t="shared" si="10"/>
        <v>0</v>
      </c>
      <c r="S91" s="22" t="s">
        <v>77</v>
      </c>
      <c r="T91" s="22" t="s">
        <v>78</v>
      </c>
      <c r="U91" s="27" t="s">
        <v>79</v>
      </c>
      <c r="V91" s="27">
        <v>900871374</v>
      </c>
      <c r="W91" s="28" t="s">
        <v>847</v>
      </c>
      <c r="X91" s="28"/>
      <c r="Y91" s="22" t="s">
        <v>845</v>
      </c>
      <c r="Z91" s="22" t="s">
        <v>98</v>
      </c>
      <c r="AA91" s="22" t="s">
        <v>99</v>
      </c>
      <c r="AB91" s="22" t="s">
        <v>100</v>
      </c>
      <c r="AC91" s="45">
        <v>44242</v>
      </c>
      <c r="AD91" s="22" t="s">
        <v>848</v>
      </c>
      <c r="AE91" s="17" t="s">
        <v>245</v>
      </c>
      <c r="AF91" s="22" t="s">
        <v>83</v>
      </c>
      <c r="AG91" s="22" t="s">
        <v>78</v>
      </c>
      <c r="AH91" s="31">
        <v>52260278</v>
      </c>
      <c r="AI91" s="17" t="s">
        <v>246</v>
      </c>
      <c r="AJ91" s="24">
        <v>261</v>
      </c>
      <c r="AK91" s="22" t="s">
        <v>85</v>
      </c>
      <c r="AL91" s="46">
        <v>44242</v>
      </c>
      <c r="AM91" s="32" t="s">
        <v>79</v>
      </c>
      <c r="AN91" s="22" t="s">
        <v>218</v>
      </c>
      <c r="AO91" s="22">
        <v>1</v>
      </c>
      <c r="AP91" s="34">
        <f>P91/30*AR91</f>
        <v>14666666.666666668</v>
      </c>
      <c r="AQ91" s="35">
        <v>44505</v>
      </c>
      <c r="AR91" s="59">
        <v>55</v>
      </c>
      <c r="AS91" s="35">
        <v>44505</v>
      </c>
      <c r="AT91" s="36">
        <v>44242</v>
      </c>
      <c r="AU91" s="60">
        <v>44560</v>
      </c>
      <c r="AV91" s="20"/>
      <c r="AW91" s="22" t="s">
        <v>87</v>
      </c>
      <c r="AX91" s="22"/>
      <c r="AY91" s="22"/>
      <c r="AZ91" s="22" t="s">
        <v>87</v>
      </c>
      <c r="BA91" s="22">
        <v>0</v>
      </c>
      <c r="BB91" s="22"/>
      <c r="BC91" s="22"/>
      <c r="BD91" s="22" t="s">
        <v>849</v>
      </c>
      <c r="BE91" s="37" t="s">
        <v>850</v>
      </c>
      <c r="BF91" s="38">
        <f t="shared" si="2"/>
        <v>84266666.666666672</v>
      </c>
      <c r="BG91" s="66" t="s">
        <v>302</v>
      </c>
      <c r="BH91" s="40" t="s">
        <v>851</v>
      </c>
      <c r="BI91" s="17" t="s">
        <v>91</v>
      </c>
      <c r="BJ91" s="17"/>
      <c r="BK91" s="41" t="s">
        <v>852</v>
      </c>
      <c r="BL91" s="48" t="s">
        <v>93</v>
      </c>
      <c r="BM91" s="42"/>
      <c r="BN91" s="97"/>
      <c r="BO91" s="43"/>
      <c r="BP91" s="43">
        <f t="shared" si="21"/>
        <v>6960000</v>
      </c>
      <c r="BQ91" s="64">
        <v>44747</v>
      </c>
      <c r="BR91" s="92" t="s">
        <v>853</v>
      </c>
      <c r="BS91" s="92"/>
      <c r="BT91" s="92"/>
    </row>
    <row r="92" spans="1:72" ht="12.75" customHeight="1">
      <c r="A92" s="19" t="s">
        <v>854</v>
      </c>
      <c r="B92" s="20" t="s">
        <v>70</v>
      </c>
      <c r="C92" s="21" t="s">
        <v>855</v>
      </c>
      <c r="D92" s="84" t="s">
        <v>856</v>
      </c>
      <c r="E92" s="85" t="s">
        <v>857</v>
      </c>
      <c r="F92" s="23">
        <v>44242</v>
      </c>
      <c r="G92" s="22" t="s">
        <v>787</v>
      </c>
      <c r="H92" s="22" t="s">
        <v>74</v>
      </c>
      <c r="I92" s="22" t="s">
        <v>75</v>
      </c>
      <c r="J92" s="24" t="s">
        <v>76</v>
      </c>
      <c r="K92" s="24">
        <v>15121</v>
      </c>
      <c r="L92" s="24">
        <v>15921</v>
      </c>
      <c r="M92" s="23"/>
      <c r="N92" s="23">
        <v>44242</v>
      </c>
      <c r="O92" s="17"/>
      <c r="P92" s="25">
        <v>4944018</v>
      </c>
      <c r="Q92" s="25">
        <v>52900993</v>
      </c>
      <c r="R92" s="26">
        <f t="shared" si="10"/>
        <v>0.39999999850988388</v>
      </c>
      <c r="S92" s="22" t="s">
        <v>77</v>
      </c>
      <c r="T92" s="22" t="s">
        <v>78</v>
      </c>
      <c r="U92" s="27">
        <v>1010188403</v>
      </c>
      <c r="V92" s="27" t="s">
        <v>79</v>
      </c>
      <c r="W92" s="28" t="s">
        <v>80</v>
      </c>
      <c r="X92" s="28"/>
      <c r="Y92" s="22" t="s">
        <v>857</v>
      </c>
      <c r="Z92" s="22" t="s">
        <v>98</v>
      </c>
      <c r="AA92" s="22" t="s">
        <v>99</v>
      </c>
      <c r="AB92" s="22" t="s">
        <v>100</v>
      </c>
      <c r="AC92" s="45">
        <v>44243</v>
      </c>
      <c r="AD92" s="22" t="s">
        <v>858</v>
      </c>
      <c r="AE92" s="17" t="s">
        <v>789</v>
      </c>
      <c r="AF92" s="22" t="s">
        <v>83</v>
      </c>
      <c r="AG92" s="22" t="s">
        <v>78</v>
      </c>
      <c r="AH92" s="31">
        <v>51715044</v>
      </c>
      <c r="AI92" s="17" t="s">
        <v>790</v>
      </c>
      <c r="AJ92" s="24">
        <v>321</v>
      </c>
      <c r="AK92" s="22" t="s">
        <v>85</v>
      </c>
      <c r="AL92" s="46">
        <v>44244</v>
      </c>
      <c r="AM92" s="50">
        <v>44243</v>
      </c>
      <c r="AN92" s="22" t="s">
        <v>86</v>
      </c>
      <c r="AO92" s="22">
        <v>0</v>
      </c>
      <c r="AP92" s="34">
        <v>0</v>
      </c>
      <c r="AQ92" s="35"/>
      <c r="AR92" s="29">
        <v>0</v>
      </c>
      <c r="AS92" s="35"/>
      <c r="AT92" s="36">
        <v>44244</v>
      </c>
      <c r="AU92" s="86">
        <v>44441</v>
      </c>
      <c r="AV92" s="20"/>
      <c r="AW92" s="22" t="s">
        <v>87</v>
      </c>
      <c r="AX92" s="22"/>
      <c r="AY92" s="22"/>
      <c r="AZ92" s="22" t="s">
        <v>87</v>
      </c>
      <c r="BA92" s="22">
        <v>0</v>
      </c>
      <c r="BB92" s="22"/>
      <c r="BC92" s="22"/>
      <c r="BD92" s="22"/>
      <c r="BE92" s="37" t="s">
        <v>859</v>
      </c>
      <c r="BF92" s="38">
        <f t="shared" si="2"/>
        <v>52900993</v>
      </c>
      <c r="BG92" s="39" t="s">
        <v>143</v>
      </c>
      <c r="BH92" s="93" t="s">
        <v>860</v>
      </c>
      <c r="BI92" s="17" t="s">
        <v>688</v>
      </c>
      <c r="BJ92" s="17"/>
      <c r="BK92" s="41" t="s">
        <v>861</v>
      </c>
      <c r="BL92" s="48" t="s">
        <v>93</v>
      </c>
      <c r="BM92" s="98">
        <f>14+180+2</f>
        <v>196</v>
      </c>
      <c r="BN92" s="99">
        <f>P92/30*BM92</f>
        <v>32300917.600000001</v>
      </c>
      <c r="BO92" s="43"/>
      <c r="BP92" s="43">
        <f t="shared" si="21"/>
        <v>5290099.3000000007</v>
      </c>
      <c r="BQ92" s="64">
        <v>44742</v>
      </c>
      <c r="BR92" s="92" t="s">
        <v>853</v>
      </c>
      <c r="BS92" s="92"/>
      <c r="BT92" s="92"/>
    </row>
    <row r="93" spans="1:72" ht="12.75" customHeight="1">
      <c r="A93" s="19" t="s">
        <v>862</v>
      </c>
      <c r="B93" s="20" t="s">
        <v>70</v>
      </c>
      <c r="C93" s="21" t="s">
        <v>855</v>
      </c>
      <c r="D93" s="22">
        <v>90</v>
      </c>
      <c r="E93" s="22" t="s">
        <v>863</v>
      </c>
      <c r="F93" s="23">
        <v>44442</v>
      </c>
      <c r="G93" s="22" t="s">
        <v>787</v>
      </c>
      <c r="H93" s="22" t="s">
        <v>74</v>
      </c>
      <c r="I93" s="22" t="s">
        <v>75</v>
      </c>
      <c r="J93" s="24" t="s">
        <v>76</v>
      </c>
      <c r="K93" s="24">
        <v>15121</v>
      </c>
      <c r="L93" s="24">
        <v>15921</v>
      </c>
      <c r="M93" s="23"/>
      <c r="N93" s="22" t="s">
        <v>864</v>
      </c>
      <c r="O93" s="17"/>
      <c r="P93" s="25">
        <v>4944018</v>
      </c>
      <c r="Q93" s="25">
        <f>P93/30*AJ93</f>
        <v>19446470.800000001</v>
      </c>
      <c r="R93" s="26">
        <f>P93/30*28</f>
        <v>4614416.8</v>
      </c>
      <c r="S93" s="22" t="s">
        <v>77</v>
      </c>
      <c r="T93" s="22" t="s">
        <v>78</v>
      </c>
      <c r="U93" s="27">
        <v>80772125</v>
      </c>
      <c r="V93" s="27" t="s">
        <v>79</v>
      </c>
      <c r="W93" s="28" t="s">
        <v>80</v>
      </c>
      <c r="X93" s="28"/>
      <c r="Y93" s="22"/>
      <c r="Z93" s="22" t="s">
        <v>81</v>
      </c>
      <c r="AA93" s="29"/>
      <c r="AB93" s="30" t="s">
        <v>79</v>
      </c>
      <c r="AC93" s="30" t="s">
        <v>79</v>
      </c>
      <c r="AD93" s="30" t="s">
        <v>79</v>
      </c>
      <c r="AE93" s="17" t="s">
        <v>789</v>
      </c>
      <c r="AF93" s="22" t="s">
        <v>83</v>
      </c>
      <c r="AG93" s="22" t="s">
        <v>78</v>
      </c>
      <c r="AH93" s="31">
        <v>51715044</v>
      </c>
      <c r="AI93" s="17" t="s">
        <v>790</v>
      </c>
      <c r="AJ93" s="24">
        <f>90+28</f>
        <v>118</v>
      </c>
      <c r="AK93" s="22" t="s">
        <v>85</v>
      </c>
      <c r="AL93" s="32" t="s">
        <v>79</v>
      </c>
      <c r="AM93" s="50">
        <v>44442</v>
      </c>
      <c r="AN93" s="22" t="s">
        <v>86</v>
      </c>
      <c r="AO93" s="22">
        <v>0</v>
      </c>
      <c r="AP93" s="34">
        <v>0</v>
      </c>
      <c r="AQ93" s="35"/>
      <c r="AR93" s="29">
        <v>0</v>
      </c>
      <c r="AS93" s="35"/>
      <c r="AT93" s="36">
        <v>44442</v>
      </c>
      <c r="AU93" s="36">
        <v>44560</v>
      </c>
      <c r="AV93" s="20"/>
      <c r="AW93" s="22" t="s">
        <v>87</v>
      </c>
      <c r="AX93" s="22"/>
      <c r="AY93" s="22"/>
      <c r="AZ93" s="22" t="s">
        <v>87</v>
      </c>
      <c r="BA93" s="22">
        <v>0</v>
      </c>
      <c r="BB93" s="22"/>
      <c r="BC93" s="22"/>
      <c r="BD93" s="22"/>
      <c r="BE93" s="37" t="s">
        <v>859</v>
      </c>
      <c r="BF93" s="38">
        <f t="shared" si="2"/>
        <v>19446470.800000001</v>
      </c>
      <c r="BG93" s="39" t="s">
        <v>114</v>
      </c>
      <c r="BH93" s="93" t="s">
        <v>860</v>
      </c>
      <c r="BI93" s="17" t="s">
        <v>91</v>
      </c>
      <c r="BJ93" s="17"/>
      <c r="BK93" s="41" t="s">
        <v>861</v>
      </c>
      <c r="BL93" s="100" t="s">
        <v>865</v>
      </c>
      <c r="BM93" s="101"/>
      <c r="BN93" s="102"/>
      <c r="BO93" s="43"/>
      <c r="BP93" s="43">
        <f t="shared" si="21"/>
        <v>1944647.08</v>
      </c>
      <c r="BQ93" s="17" t="s">
        <v>79</v>
      </c>
      <c r="BR93" s="17"/>
      <c r="BS93" s="17"/>
      <c r="BT93" s="17"/>
    </row>
    <row r="94" spans="1:72" ht="12.75" customHeight="1">
      <c r="A94" s="19" t="s">
        <v>866</v>
      </c>
      <c r="B94" s="20" t="s">
        <v>70</v>
      </c>
      <c r="C94" s="21" t="s">
        <v>867</v>
      </c>
      <c r="D94" s="22">
        <v>91</v>
      </c>
      <c r="E94" s="22" t="s">
        <v>868</v>
      </c>
      <c r="F94" s="23">
        <v>44242</v>
      </c>
      <c r="G94" s="22" t="s">
        <v>869</v>
      </c>
      <c r="H94" s="22" t="s">
        <v>74</v>
      </c>
      <c r="I94" s="22" t="s">
        <v>75</v>
      </c>
      <c r="J94" s="24" t="s">
        <v>76</v>
      </c>
      <c r="K94" s="24">
        <v>15421</v>
      </c>
      <c r="L94" s="24">
        <v>16021</v>
      </c>
      <c r="M94" s="23"/>
      <c r="N94" s="23">
        <v>44242</v>
      </c>
      <c r="O94" s="17"/>
      <c r="P94" s="25">
        <v>4944018</v>
      </c>
      <c r="Q94" s="25">
        <v>52076990</v>
      </c>
      <c r="R94" s="26">
        <f>R93*0.4</f>
        <v>1845766.72</v>
      </c>
      <c r="S94" s="22" t="s">
        <v>77</v>
      </c>
      <c r="T94" s="22" t="s">
        <v>78</v>
      </c>
      <c r="U94" s="27">
        <v>79779467</v>
      </c>
      <c r="V94" s="27" t="s">
        <v>79</v>
      </c>
      <c r="W94" s="28" t="s">
        <v>80</v>
      </c>
      <c r="X94" s="28"/>
      <c r="Y94" s="22" t="s">
        <v>868</v>
      </c>
      <c r="Z94" s="22" t="s">
        <v>98</v>
      </c>
      <c r="AA94" s="22" t="s">
        <v>99</v>
      </c>
      <c r="AB94" s="22" t="s">
        <v>100</v>
      </c>
      <c r="AC94" s="45">
        <v>44242</v>
      </c>
      <c r="AD94" s="22" t="s">
        <v>870</v>
      </c>
      <c r="AE94" s="17" t="s">
        <v>228</v>
      </c>
      <c r="AF94" s="22" t="s">
        <v>83</v>
      </c>
      <c r="AG94" s="22" t="s">
        <v>78</v>
      </c>
      <c r="AH94" s="31">
        <v>52197050</v>
      </c>
      <c r="AI94" s="17" t="s">
        <v>190</v>
      </c>
      <c r="AJ94" s="24">
        <v>316</v>
      </c>
      <c r="AK94" s="22" t="s">
        <v>85</v>
      </c>
      <c r="AL94" s="46">
        <v>44242</v>
      </c>
      <c r="AM94" s="50">
        <v>44242</v>
      </c>
      <c r="AN94" s="22" t="s">
        <v>86</v>
      </c>
      <c r="AO94" s="22">
        <v>0</v>
      </c>
      <c r="AP94" s="34">
        <v>0</v>
      </c>
      <c r="AQ94" s="35"/>
      <c r="AR94" s="29">
        <v>0</v>
      </c>
      <c r="AS94" s="35"/>
      <c r="AT94" s="36">
        <v>44242</v>
      </c>
      <c r="AU94" s="36">
        <v>44560</v>
      </c>
      <c r="AV94" s="20"/>
      <c r="AW94" s="22" t="s">
        <v>87</v>
      </c>
      <c r="AX94" s="22"/>
      <c r="AY94" s="22"/>
      <c r="AZ94" s="22" t="s">
        <v>87</v>
      </c>
      <c r="BA94" s="22">
        <v>0</v>
      </c>
      <c r="BB94" s="22"/>
      <c r="BC94" s="22"/>
      <c r="BD94" s="22"/>
      <c r="BE94" s="37" t="s">
        <v>871</v>
      </c>
      <c r="BF94" s="38">
        <f t="shared" si="2"/>
        <v>52076990</v>
      </c>
      <c r="BG94" s="39" t="s">
        <v>114</v>
      </c>
      <c r="BH94" s="40" t="s">
        <v>872</v>
      </c>
      <c r="BI94" s="17" t="s">
        <v>91</v>
      </c>
      <c r="BJ94" s="17"/>
      <c r="BK94" s="54" t="s">
        <v>873</v>
      </c>
      <c r="BL94" s="48" t="s">
        <v>93</v>
      </c>
      <c r="BM94" s="101">
        <f>28+90</f>
        <v>118</v>
      </c>
      <c r="BN94" s="102">
        <f>P94/30*BM94</f>
        <v>19446470.800000001</v>
      </c>
      <c r="BO94" s="43"/>
      <c r="BP94" s="43">
        <f t="shared" si="21"/>
        <v>5207699</v>
      </c>
      <c r="BQ94" s="64">
        <v>44742</v>
      </c>
      <c r="BR94" s="17"/>
      <c r="BS94" s="17"/>
      <c r="BT94" s="17"/>
    </row>
    <row r="95" spans="1:72" ht="12.75" customHeight="1">
      <c r="A95" s="19" t="s">
        <v>874</v>
      </c>
      <c r="B95" s="20" t="s">
        <v>70</v>
      </c>
      <c r="C95" s="21" t="s">
        <v>875</v>
      </c>
      <c r="D95" s="22">
        <v>92</v>
      </c>
      <c r="E95" s="22" t="s">
        <v>876</v>
      </c>
      <c r="F95" s="23">
        <v>44242</v>
      </c>
      <c r="G95" s="22" t="s">
        <v>877</v>
      </c>
      <c r="H95" s="22" t="s">
        <v>74</v>
      </c>
      <c r="I95" s="22" t="s">
        <v>75</v>
      </c>
      <c r="J95" s="24" t="s">
        <v>76</v>
      </c>
      <c r="K95" s="24">
        <v>11221</v>
      </c>
      <c r="L95" s="24">
        <v>16121</v>
      </c>
      <c r="M95" s="23"/>
      <c r="N95" s="23">
        <v>44242</v>
      </c>
      <c r="O95" s="17"/>
      <c r="P95" s="25">
        <v>4944018</v>
      </c>
      <c r="Q95" s="25">
        <v>34608126</v>
      </c>
      <c r="R95" s="26">
        <f t="shared" ref="R95:R98" si="23">Q95-(P95/30*AJ95)</f>
        <v>0</v>
      </c>
      <c r="S95" s="22" t="s">
        <v>77</v>
      </c>
      <c r="T95" s="22" t="s">
        <v>78</v>
      </c>
      <c r="U95" s="27">
        <v>1022378338</v>
      </c>
      <c r="V95" s="27" t="s">
        <v>79</v>
      </c>
      <c r="W95" s="28" t="s">
        <v>80</v>
      </c>
      <c r="X95" s="28"/>
      <c r="Y95" s="22" t="s">
        <v>876</v>
      </c>
      <c r="Z95" s="22" t="s">
        <v>81</v>
      </c>
      <c r="AA95" s="29"/>
      <c r="AB95" s="30" t="s">
        <v>79</v>
      </c>
      <c r="AC95" s="30" t="s">
        <v>79</v>
      </c>
      <c r="AD95" s="30" t="s">
        <v>79</v>
      </c>
      <c r="AE95" s="17" t="s">
        <v>299</v>
      </c>
      <c r="AF95" s="22" t="s">
        <v>83</v>
      </c>
      <c r="AG95" s="22" t="s">
        <v>78</v>
      </c>
      <c r="AH95" s="31">
        <v>37329045</v>
      </c>
      <c r="AI95" s="17" t="s">
        <v>300</v>
      </c>
      <c r="AJ95" s="24">
        <v>210</v>
      </c>
      <c r="AK95" s="22" t="s">
        <v>85</v>
      </c>
      <c r="AL95" s="32" t="s">
        <v>79</v>
      </c>
      <c r="AM95" s="50">
        <v>44242</v>
      </c>
      <c r="AN95" s="22" t="s">
        <v>218</v>
      </c>
      <c r="AO95" s="22">
        <v>1</v>
      </c>
      <c r="AP95" s="34">
        <f>P95/30*AR95</f>
        <v>17304063</v>
      </c>
      <c r="AQ95" s="35">
        <v>44453</v>
      </c>
      <c r="AR95" s="59">
        <v>105</v>
      </c>
      <c r="AS95" s="35">
        <v>44453</v>
      </c>
      <c r="AT95" s="36">
        <v>44242</v>
      </c>
      <c r="AU95" s="60">
        <v>44559</v>
      </c>
      <c r="AV95" s="20"/>
      <c r="AW95" s="22" t="s">
        <v>87</v>
      </c>
      <c r="AX95" s="22"/>
      <c r="AY95" s="22"/>
      <c r="AZ95" s="22" t="s">
        <v>87</v>
      </c>
      <c r="BA95" s="22">
        <v>0</v>
      </c>
      <c r="BB95" s="22"/>
      <c r="BC95" s="22"/>
      <c r="BD95" s="22" t="s">
        <v>878</v>
      </c>
      <c r="BE95" s="37" t="s">
        <v>879</v>
      </c>
      <c r="BF95" s="38">
        <f t="shared" si="2"/>
        <v>51912189</v>
      </c>
      <c r="BG95" s="39" t="s">
        <v>143</v>
      </c>
      <c r="BH95" s="65" t="s">
        <v>880</v>
      </c>
      <c r="BI95" s="17" t="s">
        <v>91</v>
      </c>
      <c r="BJ95" s="17"/>
      <c r="BK95" s="54" t="s">
        <v>881</v>
      </c>
      <c r="BL95" s="48" t="s">
        <v>93</v>
      </c>
      <c r="BM95" s="42"/>
      <c r="BN95" s="17"/>
      <c r="BO95" s="43"/>
      <c r="BP95" s="43">
        <f t="shared" si="21"/>
        <v>3460812.6</v>
      </c>
      <c r="BQ95" s="17" t="s">
        <v>79</v>
      </c>
      <c r="BR95" s="17"/>
      <c r="BS95" s="17"/>
      <c r="BT95" s="17"/>
    </row>
    <row r="96" spans="1:72" ht="12.75" customHeight="1">
      <c r="A96" s="19" t="s">
        <v>882</v>
      </c>
      <c r="B96" s="20" t="s">
        <v>70</v>
      </c>
      <c r="C96" s="21" t="s">
        <v>883</v>
      </c>
      <c r="D96" s="22">
        <v>93</v>
      </c>
      <c r="E96" s="22" t="s">
        <v>884</v>
      </c>
      <c r="F96" s="23">
        <v>44243</v>
      </c>
      <c r="G96" s="22" t="s">
        <v>885</v>
      </c>
      <c r="H96" s="22" t="s">
        <v>74</v>
      </c>
      <c r="I96" s="22" t="s">
        <v>75</v>
      </c>
      <c r="J96" s="24" t="s">
        <v>76</v>
      </c>
      <c r="K96" s="24">
        <v>16221</v>
      </c>
      <c r="L96" s="24">
        <v>16221</v>
      </c>
      <c r="M96" s="23"/>
      <c r="N96" s="23">
        <v>44243</v>
      </c>
      <c r="O96" s="17"/>
      <c r="P96" s="25">
        <v>6120628</v>
      </c>
      <c r="Q96" s="25">
        <v>64266594</v>
      </c>
      <c r="R96" s="26">
        <f t="shared" si="23"/>
        <v>0</v>
      </c>
      <c r="S96" s="22" t="s">
        <v>77</v>
      </c>
      <c r="T96" s="22" t="s">
        <v>78</v>
      </c>
      <c r="U96" s="27">
        <v>28541768</v>
      </c>
      <c r="V96" s="27" t="s">
        <v>79</v>
      </c>
      <c r="W96" s="28" t="s">
        <v>80</v>
      </c>
      <c r="X96" s="28"/>
      <c r="Y96" s="22" t="s">
        <v>884</v>
      </c>
      <c r="Z96" s="22" t="s">
        <v>98</v>
      </c>
      <c r="AA96" s="22" t="s">
        <v>99</v>
      </c>
      <c r="AB96" s="22" t="s">
        <v>100</v>
      </c>
      <c r="AC96" s="45">
        <v>44243</v>
      </c>
      <c r="AD96" s="22" t="s">
        <v>886</v>
      </c>
      <c r="AE96" s="75" t="s">
        <v>400</v>
      </c>
      <c r="AF96" s="22" t="s">
        <v>83</v>
      </c>
      <c r="AG96" s="22" t="s">
        <v>78</v>
      </c>
      <c r="AH96" s="31">
        <v>79690000</v>
      </c>
      <c r="AI96" s="17" t="s">
        <v>401</v>
      </c>
      <c r="AJ96" s="24">
        <v>315</v>
      </c>
      <c r="AK96" s="22" t="s">
        <v>85</v>
      </c>
      <c r="AL96" s="46">
        <v>44243</v>
      </c>
      <c r="AM96" s="50">
        <v>44243</v>
      </c>
      <c r="AN96" s="22" t="s">
        <v>86</v>
      </c>
      <c r="AO96" s="22">
        <v>0</v>
      </c>
      <c r="AP96" s="34">
        <v>0</v>
      </c>
      <c r="AQ96" s="35"/>
      <c r="AR96" s="29">
        <v>0</v>
      </c>
      <c r="AS96" s="35"/>
      <c r="AT96" s="36">
        <v>44243</v>
      </c>
      <c r="AU96" s="36">
        <v>44560</v>
      </c>
      <c r="AV96" s="20"/>
      <c r="AW96" s="22" t="s">
        <v>87</v>
      </c>
      <c r="AX96" s="22"/>
      <c r="AY96" s="22"/>
      <c r="AZ96" s="22" t="s">
        <v>87</v>
      </c>
      <c r="BA96" s="22">
        <v>0</v>
      </c>
      <c r="BB96" s="22"/>
      <c r="BC96" s="22"/>
      <c r="BD96" s="22"/>
      <c r="BE96" s="37" t="s">
        <v>887</v>
      </c>
      <c r="BF96" s="38">
        <f t="shared" si="2"/>
        <v>64266594</v>
      </c>
      <c r="BG96" s="39" t="s">
        <v>196</v>
      </c>
      <c r="BH96" s="65" t="s">
        <v>888</v>
      </c>
      <c r="BI96" s="17" t="s">
        <v>91</v>
      </c>
      <c r="BJ96" s="17"/>
      <c r="BK96" s="54" t="s">
        <v>889</v>
      </c>
      <c r="BL96" s="48" t="s">
        <v>93</v>
      </c>
      <c r="BM96" s="42"/>
      <c r="BN96" s="17"/>
      <c r="BO96" s="43"/>
      <c r="BP96" s="43">
        <f t="shared" si="21"/>
        <v>6426659.4000000004</v>
      </c>
      <c r="BQ96" s="64">
        <v>44742</v>
      </c>
      <c r="BR96" s="17"/>
      <c r="BS96" s="17"/>
      <c r="BT96" s="17"/>
    </row>
    <row r="97" spans="1:72" ht="12.75" customHeight="1">
      <c r="A97" s="19" t="s">
        <v>890</v>
      </c>
      <c r="B97" s="20" t="s">
        <v>70</v>
      </c>
      <c r="C97" s="21" t="s">
        <v>891</v>
      </c>
      <c r="D97" s="22">
        <v>94</v>
      </c>
      <c r="E97" s="22" t="s">
        <v>892</v>
      </c>
      <c r="F97" s="23">
        <v>44243</v>
      </c>
      <c r="G97" s="22" t="s">
        <v>893</v>
      </c>
      <c r="H97" s="22" t="s">
        <v>74</v>
      </c>
      <c r="I97" s="22" t="s">
        <v>75</v>
      </c>
      <c r="J97" s="24" t="s">
        <v>76</v>
      </c>
      <c r="K97" s="24">
        <v>15521</v>
      </c>
      <c r="L97" s="24">
        <v>16521</v>
      </c>
      <c r="M97" s="23"/>
      <c r="N97" s="23">
        <v>44243</v>
      </c>
      <c r="O97" s="17"/>
      <c r="P97" s="25">
        <v>6120628</v>
      </c>
      <c r="Q97" s="25">
        <v>65082678</v>
      </c>
      <c r="R97" s="26">
        <f t="shared" si="23"/>
        <v>0.26666667312383652</v>
      </c>
      <c r="S97" s="22" t="s">
        <v>77</v>
      </c>
      <c r="T97" s="22" t="s">
        <v>78</v>
      </c>
      <c r="U97" s="27">
        <v>52786971</v>
      </c>
      <c r="V97" s="27" t="s">
        <v>79</v>
      </c>
      <c r="W97" s="28" t="s">
        <v>80</v>
      </c>
      <c r="X97" s="28"/>
      <c r="Y97" s="22" t="s">
        <v>892</v>
      </c>
      <c r="Z97" s="22" t="s">
        <v>98</v>
      </c>
      <c r="AA97" s="22" t="s">
        <v>99</v>
      </c>
      <c r="AB97" s="22" t="s">
        <v>100</v>
      </c>
      <c r="AC97" s="45">
        <v>44243</v>
      </c>
      <c r="AD97" s="22" t="s">
        <v>894</v>
      </c>
      <c r="AE97" s="75" t="s">
        <v>400</v>
      </c>
      <c r="AF97" s="22" t="s">
        <v>83</v>
      </c>
      <c r="AG97" s="22" t="s">
        <v>78</v>
      </c>
      <c r="AH97" s="31">
        <v>79690000</v>
      </c>
      <c r="AI97" s="17" t="s">
        <v>401</v>
      </c>
      <c r="AJ97" s="24">
        <v>319</v>
      </c>
      <c r="AK97" s="22" t="s">
        <v>85</v>
      </c>
      <c r="AL97" s="46">
        <v>44243</v>
      </c>
      <c r="AM97" s="50">
        <v>44243</v>
      </c>
      <c r="AN97" s="22" t="s">
        <v>86</v>
      </c>
      <c r="AO97" s="22">
        <v>0</v>
      </c>
      <c r="AP97" s="34">
        <v>0</v>
      </c>
      <c r="AQ97" s="35"/>
      <c r="AR97" s="29">
        <v>0</v>
      </c>
      <c r="AS97" s="35"/>
      <c r="AT97" s="36">
        <v>44243</v>
      </c>
      <c r="AU97" s="36">
        <v>44560</v>
      </c>
      <c r="AV97" s="20"/>
      <c r="AW97" s="22" t="s">
        <v>87</v>
      </c>
      <c r="AX97" s="22"/>
      <c r="AY97" s="22"/>
      <c r="AZ97" s="22" t="s">
        <v>87</v>
      </c>
      <c r="BA97" s="22">
        <v>0</v>
      </c>
      <c r="BB97" s="22"/>
      <c r="BC97" s="22"/>
      <c r="BD97" s="22"/>
      <c r="BE97" s="37" t="s">
        <v>895</v>
      </c>
      <c r="BF97" s="38">
        <f t="shared" si="2"/>
        <v>65082678</v>
      </c>
      <c r="BG97" s="39" t="s">
        <v>96</v>
      </c>
      <c r="BH97" s="65" t="s">
        <v>896</v>
      </c>
      <c r="BI97" s="17" t="s">
        <v>91</v>
      </c>
      <c r="BJ97" s="17"/>
      <c r="BK97" s="54" t="s">
        <v>897</v>
      </c>
      <c r="BL97" s="48" t="s">
        <v>93</v>
      </c>
      <c r="BM97" s="42"/>
      <c r="BN97" s="17"/>
      <c r="BO97" s="43"/>
      <c r="BP97" s="43">
        <f t="shared" si="21"/>
        <v>6508267.8000000007</v>
      </c>
      <c r="BQ97" s="64">
        <v>44747</v>
      </c>
      <c r="BR97" s="92" t="s">
        <v>898</v>
      </c>
      <c r="BS97" s="92"/>
      <c r="BT97" s="92"/>
    </row>
    <row r="98" spans="1:72" ht="12.75" customHeight="1">
      <c r="A98" s="19" t="s">
        <v>899</v>
      </c>
      <c r="B98" s="20" t="s">
        <v>70</v>
      </c>
      <c r="C98" s="21" t="s">
        <v>900</v>
      </c>
      <c r="D98" s="22">
        <v>95</v>
      </c>
      <c r="E98" s="22" t="s">
        <v>901</v>
      </c>
      <c r="F98" s="23">
        <v>44243</v>
      </c>
      <c r="G98" s="22" t="s">
        <v>902</v>
      </c>
      <c r="H98" s="22" t="s">
        <v>74</v>
      </c>
      <c r="I98" s="22" t="s">
        <v>75</v>
      </c>
      <c r="J98" s="24" t="s">
        <v>76</v>
      </c>
      <c r="K98" s="24">
        <v>16921</v>
      </c>
      <c r="L98" s="24">
        <v>16421</v>
      </c>
      <c r="M98" s="23"/>
      <c r="N98" s="23">
        <v>44243</v>
      </c>
      <c r="O98" s="17"/>
      <c r="P98" s="25">
        <v>5532323</v>
      </c>
      <c r="Q98" s="25">
        <v>58089391</v>
      </c>
      <c r="R98" s="26">
        <f t="shared" si="23"/>
        <v>-0.5</v>
      </c>
      <c r="S98" s="22" t="s">
        <v>77</v>
      </c>
      <c r="T98" s="22" t="s">
        <v>78</v>
      </c>
      <c r="U98" s="27">
        <v>80931479</v>
      </c>
      <c r="V98" s="27" t="s">
        <v>79</v>
      </c>
      <c r="W98" s="28" t="s">
        <v>80</v>
      </c>
      <c r="X98" s="28"/>
      <c r="Y98" s="22" t="s">
        <v>901</v>
      </c>
      <c r="Z98" s="22" t="s">
        <v>98</v>
      </c>
      <c r="AA98" s="22" t="s">
        <v>99</v>
      </c>
      <c r="AB98" s="22" t="s">
        <v>100</v>
      </c>
      <c r="AC98" s="45">
        <v>44243</v>
      </c>
      <c r="AD98" s="22" t="s">
        <v>903</v>
      </c>
      <c r="AE98" s="17" t="s">
        <v>272</v>
      </c>
      <c r="AF98" s="22" t="s">
        <v>83</v>
      </c>
      <c r="AG98" s="22" t="s">
        <v>78</v>
      </c>
      <c r="AH98" s="31">
        <v>51723033</v>
      </c>
      <c r="AI98" s="17" t="s">
        <v>273</v>
      </c>
      <c r="AJ98" s="24">
        <v>315</v>
      </c>
      <c r="AK98" s="22" t="s">
        <v>85</v>
      </c>
      <c r="AL98" s="46">
        <v>44243</v>
      </c>
      <c r="AM98" s="50">
        <v>44243</v>
      </c>
      <c r="AN98" s="22" t="s">
        <v>86</v>
      </c>
      <c r="AO98" s="22">
        <v>0</v>
      </c>
      <c r="AP98" s="34">
        <v>0</v>
      </c>
      <c r="AQ98" s="35"/>
      <c r="AR98" s="29">
        <v>0</v>
      </c>
      <c r="AS98" s="35"/>
      <c r="AT98" s="36">
        <v>44243</v>
      </c>
      <c r="AU98" s="36">
        <v>44560</v>
      </c>
      <c r="AV98" s="20"/>
      <c r="AW98" s="22" t="s">
        <v>87</v>
      </c>
      <c r="AX98" s="22"/>
      <c r="AY98" s="22"/>
      <c r="AZ98" s="22" t="s">
        <v>87</v>
      </c>
      <c r="BA98" s="22">
        <v>0</v>
      </c>
      <c r="BB98" s="22"/>
      <c r="BC98" s="22"/>
      <c r="BD98" s="22"/>
      <c r="BE98" s="37" t="s">
        <v>904</v>
      </c>
      <c r="BF98" s="38">
        <f t="shared" si="2"/>
        <v>58089391</v>
      </c>
      <c r="BG98" s="39" t="s">
        <v>96</v>
      </c>
      <c r="BH98" s="65" t="s">
        <v>905</v>
      </c>
      <c r="BI98" s="17" t="s">
        <v>91</v>
      </c>
      <c r="BJ98" s="17"/>
      <c r="BK98" s="54" t="s">
        <v>906</v>
      </c>
      <c r="BL98" s="48" t="s">
        <v>93</v>
      </c>
      <c r="BM98" s="42"/>
      <c r="BN98" s="17"/>
      <c r="BO98" s="43"/>
      <c r="BP98" s="43">
        <f t="shared" si="21"/>
        <v>5808939.1000000006</v>
      </c>
      <c r="BQ98" s="64">
        <v>44762</v>
      </c>
      <c r="BR98" s="92" t="s">
        <v>898</v>
      </c>
      <c r="BS98" s="92"/>
      <c r="BT98" s="92"/>
    </row>
    <row r="99" spans="1:72" ht="12.75" customHeight="1">
      <c r="A99" s="63" t="s">
        <v>907</v>
      </c>
      <c r="B99" s="20" t="s">
        <v>70</v>
      </c>
      <c r="C99" s="21" t="s">
        <v>908</v>
      </c>
      <c r="D99" s="22">
        <v>96</v>
      </c>
      <c r="E99" s="22" t="s">
        <v>909</v>
      </c>
      <c r="F99" s="23">
        <v>44243</v>
      </c>
      <c r="G99" s="22" t="s">
        <v>910</v>
      </c>
      <c r="H99" s="22" t="s">
        <v>74</v>
      </c>
      <c r="I99" s="22" t="s">
        <v>75</v>
      </c>
      <c r="J99" s="24" t="s">
        <v>76</v>
      </c>
      <c r="K99" s="24">
        <v>17721</v>
      </c>
      <c r="L99" s="24">
        <v>16621</v>
      </c>
      <c r="M99" s="23"/>
      <c r="N99" s="23">
        <v>44243</v>
      </c>
      <c r="O99" s="17"/>
      <c r="P99" s="25">
        <v>6120628</v>
      </c>
      <c r="Q99" s="25">
        <v>64470615</v>
      </c>
      <c r="R99" s="26">
        <f>P99*0.4</f>
        <v>2448251.2000000002</v>
      </c>
      <c r="S99" s="22" t="s">
        <v>77</v>
      </c>
      <c r="T99" s="22" t="s">
        <v>78</v>
      </c>
      <c r="U99" s="27">
        <v>43035809</v>
      </c>
      <c r="V99" s="27" t="s">
        <v>79</v>
      </c>
      <c r="W99" s="28" t="s">
        <v>80</v>
      </c>
      <c r="X99" s="28"/>
      <c r="Y99" s="22" t="s">
        <v>909</v>
      </c>
      <c r="Z99" s="22" t="s">
        <v>98</v>
      </c>
      <c r="AA99" s="22" t="s">
        <v>297</v>
      </c>
      <c r="AB99" s="22" t="s">
        <v>100</v>
      </c>
      <c r="AC99" s="45">
        <v>44243</v>
      </c>
      <c r="AD99" s="22" t="s">
        <v>911</v>
      </c>
      <c r="AE99" s="17" t="s">
        <v>82</v>
      </c>
      <c r="AF99" s="22" t="s">
        <v>83</v>
      </c>
      <c r="AG99" s="22" t="s">
        <v>78</v>
      </c>
      <c r="AH99" s="31">
        <v>51717059</v>
      </c>
      <c r="AI99" s="17" t="s">
        <v>84</v>
      </c>
      <c r="AJ99" s="24">
        <v>316</v>
      </c>
      <c r="AK99" s="22" t="s">
        <v>85</v>
      </c>
      <c r="AL99" s="46">
        <v>44243</v>
      </c>
      <c r="AM99" s="50">
        <v>44243</v>
      </c>
      <c r="AN99" s="22" t="s">
        <v>86</v>
      </c>
      <c r="AO99" s="22">
        <v>0</v>
      </c>
      <c r="AP99" s="34">
        <v>0</v>
      </c>
      <c r="AQ99" s="35"/>
      <c r="AR99" s="29">
        <v>0</v>
      </c>
      <c r="AS99" s="35"/>
      <c r="AT99" s="36">
        <v>44243</v>
      </c>
      <c r="AU99" s="36">
        <v>44560</v>
      </c>
      <c r="AV99" s="20"/>
      <c r="AW99" s="22" t="s">
        <v>87</v>
      </c>
      <c r="AX99" s="22"/>
      <c r="AY99" s="22"/>
      <c r="AZ99" s="22" t="s">
        <v>87</v>
      </c>
      <c r="BA99" s="22">
        <v>0</v>
      </c>
      <c r="BB99" s="22"/>
      <c r="BC99" s="22"/>
      <c r="BD99" s="22"/>
      <c r="BE99" s="37" t="s">
        <v>912</v>
      </c>
      <c r="BF99" s="38">
        <f t="shared" si="2"/>
        <v>64470615</v>
      </c>
      <c r="BG99" s="39" t="s">
        <v>96</v>
      </c>
      <c r="BH99" s="40" t="s">
        <v>913</v>
      </c>
      <c r="BI99" s="17" t="s">
        <v>91</v>
      </c>
      <c r="BJ99" s="17"/>
      <c r="BK99" s="54" t="s">
        <v>914</v>
      </c>
      <c r="BL99" s="48" t="s">
        <v>93</v>
      </c>
      <c r="BM99" s="42"/>
      <c r="BN99" s="17"/>
      <c r="BO99" s="43"/>
      <c r="BP99" s="43">
        <v>6447062</v>
      </c>
      <c r="BQ99" s="64">
        <v>44750</v>
      </c>
      <c r="BR99" s="17"/>
      <c r="BS99" s="17"/>
      <c r="BT99" s="17"/>
    </row>
    <row r="100" spans="1:72" ht="12.75" customHeight="1">
      <c r="A100" s="19" t="s">
        <v>915</v>
      </c>
      <c r="B100" s="20" t="s">
        <v>70</v>
      </c>
      <c r="C100" s="21" t="s">
        <v>916</v>
      </c>
      <c r="D100" s="22">
        <v>97</v>
      </c>
      <c r="E100" s="22" t="s">
        <v>917</v>
      </c>
      <c r="F100" s="23">
        <v>44243</v>
      </c>
      <c r="G100" s="22" t="s">
        <v>918</v>
      </c>
      <c r="H100" s="22" t="s">
        <v>74</v>
      </c>
      <c r="I100" s="22" t="s">
        <v>75</v>
      </c>
      <c r="J100" s="24" t="s">
        <v>76</v>
      </c>
      <c r="K100" s="24">
        <v>16821</v>
      </c>
      <c r="L100" s="24">
        <v>16721</v>
      </c>
      <c r="M100" s="23"/>
      <c r="N100" s="23">
        <v>44243</v>
      </c>
      <c r="O100" s="17"/>
      <c r="P100" s="25">
        <v>2730447</v>
      </c>
      <c r="Q100" s="25">
        <v>28669693</v>
      </c>
      <c r="R100" s="26">
        <f t="shared" ref="R100:R110" si="24">Q100-(P100/30*AJ100)</f>
        <v>-0.5</v>
      </c>
      <c r="S100" s="22" t="s">
        <v>77</v>
      </c>
      <c r="T100" s="22" t="s">
        <v>78</v>
      </c>
      <c r="U100" s="27">
        <v>1014274506</v>
      </c>
      <c r="V100" s="27" t="s">
        <v>79</v>
      </c>
      <c r="W100" s="28" t="s">
        <v>80</v>
      </c>
      <c r="X100" s="28"/>
      <c r="Y100" s="22" t="s">
        <v>917</v>
      </c>
      <c r="Z100" s="22" t="s">
        <v>81</v>
      </c>
      <c r="AA100" s="29"/>
      <c r="AB100" s="30" t="s">
        <v>79</v>
      </c>
      <c r="AC100" s="30" t="s">
        <v>79</v>
      </c>
      <c r="AD100" s="30" t="s">
        <v>79</v>
      </c>
      <c r="AE100" s="17" t="s">
        <v>272</v>
      </c>
      <c r="AF100" s="22" t="s">
        <v>83</v>
      </c>
      <c r="AG100" s="22" t="s">
        <v>78</v>
      </c>
      <c r="AH100" s="31">
        <v>51723033</v>
      </c>
      <c r="AI100" s="17" t="s">
        <v>273</v>
      </c>
      <c r="AJ100" s="24">
        <v>315</v>
      </c>
      <c r="AK100" s="22" t="s">
        <v>85</v>
      </c>
      <c r="AL100" s="32" t="s">
        <v>79</v>
      </c>
      <c r="AM100" s="50">
        <v>44243</v>
      </c>
      <c r="AN100" s="22" t="s">
        <v>86</v>
      </c>
      <c r="AO100" s="22">
        <v>0</v>
      </c>
      <c r="AP100" s="34">
        <v>0</v>
      </c>
      <c r="AQ100" s="35"/>
      <c r="AR100" s="29">
        <v>0</v>
      </c>
      <c r="AS100" s="35"/>
      <c r="AT100" s="36">
        <v>44243</v>
      </c>
      <c r="AU100" s="36">
        <v>44560</v>
      </c>
      <c r="AV100" s="20"/>
      <c r="AW100" s="22" t="s">
        <v>87</v>
      </c>
      <c r="AX100" s="22"/>
      <c r="AY100" s="22"/>
      <c r="AZ100" s="22" t="s">
        <v>87</v>
      </c>
      <c r="BA100" s="22">
        <v>0</v>
      </c>
      <c r="BB100" s="22"/>
      <c r="BC100" s="22"/>
      <c r="BD100" s="22"/>
      <c r="BE100" s="37" t="s">
        <v>919</v>
      </c>
      <c r="BF100" s="38">
        <f t="shared" si="2"/>
        <v>28669693</v>
      </c>
      <c r="BG100" s="39" t="s">
        <v>114</v>
      </c>
      <c r="BH100" s="65" t="s">
        <v>920</v>
      </c>
      <c r="BI100" s="17" t="s">
        <v>91</v>
      </c>
      <c r="BJ100" s="17"/>
      <c r="BK100" s="54" t="s">
        <v>921</v>
      </c>
      <c r="BL100" s="48" t="s">
        <v>93</v>
      </c>
      <c r="BM100" s="42"/>
      <c r="BN100" s="17"/>
      <c r="BO100" s="43"/>
      <c r="BP100" s="43">
        <f t="shared" ref="BP100:BP113" si="25">Q100*0.1</f>
        <v>2866969.3000000003</v>
      </c>
      <c r="BQ100" s="17" t="s">
        <v>79</v>
      </c>
      <c r="BR100" s="17"/>
      <c r="BS100" s="17"/>
      <c r="BT100" s="17"/>
    </row>
    <row r="101" spans="1:72" ht="12.75" customHeight="1">
      <c r="A101" s="19" t="s">
        <v>922</v>
      </c>
      <c r="B101" s="20" t="s">
        <v>70</v>
      </c>
      <c r="C101" s="21" t="s">
        <v>923</v>
      </c>
      <c r="D101" s="22">
        <v>98</v>
      </c>
      <c r="E101" s="22" t="s">
        <v>924</v>
      </c>
      <c r="F101" s="23">
        <v>44243</v>
      </c>
      <c r="G101" s="22" t="s">
        <v>925</v>
      </c>
      <c r="H101" s="22" t="s">
        <v>74</v>
      </c>
      <c r="I101" s="22" t="s">
        <v>75</v>
      </c>
      <c r="J101" s="24" t="s">
        <v>76</v>
      </c>
      <c r="K101" s="24">
        <v>15821</v>
      </c>
      <c r="L101" s="24">
        <v>16821</v>
      </c>
      <c r="M101" s="23"/>
      <c r="N101" s="23">
        <v>44243</v>
      </c>
      <c r="O101" s="17"/>
      <c r="P101" s="25">
        <v>4944018</v>
      </c>
      <c r="Q101" s="25">
        <v>51912189</v>
      </c>
      <c r="R101" s="26">
        <f t="shared" si="24"/>
        <v>0</v>
      </c>
      <c r="S101" s="22" t="s">
        <v>77</v>
      </c>
      <c r="T101" s="22" t="s">
        <v>78</v>
      </c>
      <c r="U101" s="27">
        <v>10004569</v>
      </c>
      <c r="V101" s="27" t="s">
        <v>79</v>
      </c>
      <c r="W101" s="28" t="s">
        <v>80</v>
      </c>
      <c r="X101" s="28"/>
      <c r="Y101" s="22" t="s">
        <v>924</v>
      </c>
      <c r="Z101" s="22" t="s">
        <v>98</v>
      </c>
      <c r="AA101" s="22" t="s">
        <v>99</v>
      </c>
      <c r="AB101" s="22" t="s">
        <v>100</v>
      </c>
      <c r="AC101" s="45">
        <v>44243</v>
      </c>
      <c r="AD101" s="22" t="s">
        <v>926</v>
      </c>
      <c r="AE101" s="75" t="s">
        <v>400</v>
      </c>
      <c r="AF101" s="22" t="s">
        <v>83</v>
      </c>
      <c r="AG101" s="22" t="s">
        <v>78</v>
      </c>
      <c r="AH101" s="31">
        <v>79690000</v>
      </c>
      <c r="AI101" s="17" t="s">
        <v>401</v>
      </c>
      <c r="AJ101" s="24">
        <v>315</v>
      </c>
      <c r="AK101" s="22" t="s">
        <v>85</v>
      </c>
      <c r="AL101" s="46">
        <v>44243</v>
      </c>
      <c r="AM101" s="50">
        <v>44243</v>
      </c>
      <c r="AN101" s="22" t="s">
        <v>86</v>
      </c>
      <c r="AO101" s="22">
        <v>0</v>
      </c>
      <c r="AP101" s="34">
        <v>0</v>
      </c>
      <c r="AQ101" s="35"/>
      <c r="AR101" s="29">
        <v>0</v>
      </c>
      <c r="AS101" s="35"/>
      <c r="AT101" s="36">
        <v>44243</v>
      </c>
      <c r="AU101" s="36">
        <v>44560</v>
      </c>
      <c r="AV101" s="20"/>
      <c r="AW101" s="22" t="s">
        <v>87</v>
      </c>
      <c r="AX101" s="22"/>
      <c r="AY101" s="22"/>
      <c r="AZ101" s="22" t="s">
        <v>87</v>
      </c>
      <c r="BA101" s="22">
        <v>0</v>
      </c>
      <c r="BB101" s="22"/>
      <c r="BC101" s="22"/>
      <c r="BD101" s="22"/>
      <c r="BE101" s="37" t="s">
        <v>927</v>
      </c>
      <c r="BF101" s="38">
        <f t="shared" si="2"/>
        <v>51912189</v>
      </c>
      <c r="BG101" s="39" t="s">
        <v>143</v>
      </c>
      <c r="BH101" s="65" t="s">
        <v>928</v>
      </c>
      <c r="BI101" s="17" t="s">
        <v>91</v>
      </c>
      <c r="BJ101" s="17"/>
      <c r="BK101" s="54" t="s">
        <v>929</v>
      </c>
      <c r="BL101" s="48" t="s">
        <v>93</v>
      </c>
      <c r="BM101" s="42"/>
      <c r="BN101" s="17"/>
      <c r="BO101" s="43"/>
      <c r="BP101" s="43">
        <f t="shared" si="25"/>
        <v>5191218.9000000004</v>
      </c>
      <c r="BQ101" s="64">
        <v>44743</v>
      </c>
      <c r="BR101" s="17"/>
      <c r="BS101" s="17"/>
      <c r="BT101" s="17"/>
    </row>
    <row r="102" spans="1:72" ht="12.75" customHeight="1">
      <c r="A102" s="19" t="s">
        <v>930</v>
      </c>
      <c r="B102" s="20" t="s">
        <v>70</v>
      </c>
      <c r="C102" s="21" t="s">
        <v>931</v>
      </c>
      <c r="D102" s="22">
        <v>99</v>
      </c>
      <c r="E102" s="22" t="s">
        <v>932</v>
      </c>
      <c r="F102" s="23">
        <v>44243</v>
      </c>
      <c r="G102" s="22" t="s">
        <v>933</v>
      </c>
      <c r="H102" s="22" t="s">
        <v>74</v>
      </c>
      <c r="I102" s="22" t="s">
        <v>75</v>
      </c>
      <c r="J102" s="24" t="s">
        <v>76</v>
      </c>
      <c r="K102" s="24">
        <v>16321</v>
      </c>
      <c r="L102" s="24">
        <v>16921</v>
      </c>
      <c r="M102" s="23"/>
      <c r="N102" s="23">
        <v>44243</v>
      </c>
      <c r="O102" s="17"/>
      <c r="P102" s="25">
        <v>4536731</v>
      </c>
      <c r="Q102" s="25">
        <v>47635675</v>
      </c>
      <c r="R102" s="26">
        <f t="shared" si="24"/>
        <v>-0.5</v>
      </c>
      <c r="S102" s="22" t="s">
        <v>77</v>
      </c>
      <c r="T102" s="22" t="s">
        <v>78</v>
      </c>
      <c r="U102" s="27">
        <v>53139862</v>
      </c>
      <c r="V102" s="27" t="s">
        <v>79</v>
      </c>
      <c r="W102" s="28" t="s">
        <v>80</v>
      </c>
      <c r="X102" s="28"/>
      <c r="Y102" s="22" t="s">
        <v>932</v>
      </c>
      <c r="Z102" s="22" t="s">
        <v>98</v>
      </c>
      <c r="AA102" s="22" t="s">
        <v>99</v>
      </c>
      <c r="AB102" s="22" t="s">
        <v>100</v>
      </c>
      <c r="AC102" s="45">
        <v>44243</v>
      </c>
      <c r="AD102" s="22" t="s">
        <v>934</v>
      </c>
      <c r="AE102" s="17" t="s">
        <v>272</v>
      </c>
      <c r="AF102" s="22" t="s">
        <v>83</v>
      </c>
      <c r="AG102" s="22" t="s">
        <v>78</v>
      </c>
      <c r="AH102" s="31">
        <v>51723033</v>
      </c>
      <c r="AI102" s="17" t="s">
        <v>273</v>
      </c>
      <c r="AJ102" s="24">
        <v>315</v>
      </c>
      <c r="AK102" s="22" t="s">
        <v>85</v>
      </c>
      <c r="AL102" s="46">
        <v>44243</v>
      </c>
      <c r="AM102" s="50">
        <v>44243</v>
      </c>
      <c r="AN102" s="22" t="s">
        <v>86</v>
      </c>
      <c r="AO102" s="22">
        <v>0</v>
      </c>
      <c r="AP102" s="34">
        <v>0</v>
      </c>
      <c r="AQ102" s="35"/>
      <c r="AR102" s="29">
        <v>0</v>
      </c>
      <c r="AS102" s="35"/>
      <c r="AT102" s="36">
        <v>44243</v>
      </c>
      <c r="AU102" s="36">
        <v>44560</v>
      </c>
      <c r="AV102" s="20"/>
      <c r="AW102" s="22" t="s">
        <v>87</v>
      </c>
      <c r="AX102" s="22"/>
      <c r="AY102" s="22"/>
      <c r="AZ102" s="22" t="s">
        <v>87</v>
      </c>
      <c r="BA102" s="22">
        <v>0</v>
      </c>
      <c r="BB102" s="22"/>
      <c r="BC102" s="22"/>
      <c r="BD102" s="22"/>
      <c r="BE102" s="37" t="s">
        <v>935</v>
      </c>
      <c r="BF102" s="38">
        <f t="shared" si="2"/>
        <v>47635675</v>
      </c>
      <c r="BG102" s="39" t="s">
        <v>143</v>
      </c>
      <c r="BH102" s="65" t="s">
        <v>936</v>
      </c>
      <c r="BI102" s="17" t="s">
        <v>91</v>
      </c>
      <c r="BJ102" s="17"/>
      <c r="BK102" s="54" t="s">
        <v>937</v>
      </c>
      <c r="BL102" s="48" t="s">
        <v>93</v>
      </c>
      <c r="BM102" s="42"/>
      <c r="BN102" s="17"/>
      <c r="BO102" s="43"/>
      <c r="BP102" s="43">
        <f t="shared" si="25"/>
        <v>4763567.5</v>
      </c>
      <c r="BQ102" s="64">
        <v>44747</v>
      </c>
      <c r="BR102" s="17"/>
      <c r="BS102" s="17"/>
      <c r="BT102" s="17"/>
    </row>
    <row r="103" spans="1:72" ht="12.75" customHeight="1">
      <c r="A103" s="19" t="s">
        <v>938</v>
      </c>
      <c r="B103" s="20" t="s">
        <v>70</v>
      </c>
      <c r="C103" s="21" t="s">
        <v>939</v>
      </c>
      <c r="D103" s="22">
        <v>100</v>
      </c>
      <c r="E103" s="22" t="s">
        <v>940</v>
      </c>
      <c r="F103" s="23">
        <v>44244</v>
      </c>
      <c r="G103" s="22" t="s">
        <v>941</v>
      </c>
      <c r="H103" s="22" t="s">
        <v>74</v>
      </c>
      <c r="I103" s="22" t="s">
        <v>75</v>
      </c>
      <c r="J103" s="24" t="s">
        <v>76</v>
      </c>
      <c r="K103" s="24">
        <v>17621</v>
      </c>
      <c r="L103" s="24">
        <v>17121</v>
      </c>
      <c r="M103" s="23"/>
      <c r="N103" s="23">
        <v>44244</v>
      </c>
      <c r="O103" s="17"/>
      <c r="P103" s="25">
        <v>6595797</v>
      </c>
      <c r="Q103" s="25">
        <v>65957970</v>
      </c>
      <c r="R103" s="26">
        <f t="shared" si="24"/>
        <v>0</v>
      </c>
      <c r="S103" s="22" t="s">
        <v>77</v>
      </c>
      <c r="T103" s="22" t="s">
        <v>78</v>
      </c>
      <c r="U103" s="27">
        <v>52912726</v>
      </c>
      <c r="V103" s="27" t="s">
        <v>79</v>
      </c>
      <c r="W103" s="28" t="s">
        <v>80</v>
      </c>
      <c r="X103" s="28"/>
      <c r="Y103" s="22"/>
      <c r="Z103" s="22" t="s">
        <v>98</v>
      </c>
      <c r="AA103" s="22" t="s">
        <v>99</v>
      </c>
      <c r="AB103" s="22" t="s">
        <v>100</v>
      </c>
      <c r="AC103" s="45">
        <v>44244</v>
      </c>
      <c r="AD103" s="22" t="s">
        <v>942</v>
      </c>
      <c r="AE103" s="17" t="s">
        <v>178</v>
      </c>
      <c r="AF103" s="22" t="s">
        <v>83</v>
      </c>
      <c r="AG103" s="22" t="s">
        <v>78</v>
      </c>
      <c r="AH103" s="31">
        <v>35114738</v>
      </c>
      <c r="AI103" s="17" t="s">
        <v>179</v>
      </c>
      <c r="AJ103" s="24">
        <v>300</v>
      </c>
      <c r="AK103" s="22" t="s">
        <v>85</v>
      </c>
      <c r="AL103" s="46">
        <v>44244</v>
      </c>
      <c r="AM103" s="50">
        <v>44244</v>
      </c>
      <c r="AN103" s="22" t="s">
        <v>86</v>
      </c>
      <c r="AO103" s="22">
        <v>0</v>
      </c>
      <c r="AP103" s="34">
        <v>0</v>
      </c>
      <c r="AQ103" s="35"/>
      <c r="AR103" s="29">
        <v>0</v>
      </c>
      <c r="AS103" s="35"/>
      <c r="AT103" s="36">
        <v>44244</v>
      </c>
      <c r="AU103" s="86">
        <v>44446</v>
      </c>
      <c r="AV103" s="103">
        <v>44447</v>
      </c>
      <c r="AW103" s="22" t="s">
        <v>87</v>
      </c>
      <c r="AX103" s="22"/>
      <c r="AY103" s="22"/>
      <c r="AZ103" s="22" t="s">
        <v>87</v>
      </c>
      <c r="BA103" s="22">
        <v>0</v>
      </c>
      <c r="BB103" s="22"/>
      <c r="BC103" s="22"/>
      <c r="BD103" s="22" t="s">
        <v>943</v>
      </c>
      <c r="BE103" s="37" t="s">
        <v>944</v>
      </c>
      <c r="BF103" s="38">
        <f t="shared" si="2"/>
        <v>65957970</v>
      </c>
      <c r="BG103" s="39" t="s">
        <v>96</v>
      </c>
      <c r="BH103" s="40" t="s">
        <v>945</v>
      </c>
      <c r="BI103" s="17" t="s">
        <v>145</v>
      </c>
      <c r="BJ103" s="17"/>
      <c r="BK103" s="54" t="s">
        <v>946</v>
      </c>
      <c r="BL103" s="48" t="s">
        <v>93</v>
      </c>
      <c r="BM103" s="42">
        <f>180+21</f>
        <v>201</v>
      </c>
      <c r="BN103" s="102">
        <f>P103/30*BM103</f>
        <v>44191839.899999999</v>
      </c>
      <c r="BO103" s="43"/>
      <c r="BP103" s="43">
        <f t="shared" si="25"/>
        <v>6595797</v>
      </c>
      <c r="BQ103" s="64">
        <v>44735</v>
      </c>
      <c r="BR103" s="17" t="s">
        <v>79</v>
      </c>
      <c r="BS103" s="17"/>
      <c r="BT103" s="17"/>
    </row>
    <row r="104" spans="1:72" ht="12.75" customHeight="1">
      <c r="A104" s="19" t="s">
        <v>947</v>
      </c>
      <c r="B104" s="20" t="s">
        <v>70</v>
      </c>
      <c r="C104" s="21" t="s">
        <v>948</v>
      </c>
      <c r="D104" s="22">
        <v>101</v>
      </c>
      <c r="E104" s="22" t="s">
        <v>949</v>
      </c>
      <c r="F104" s="23">
        <v>44244</v>
      </c>
      <c r="G104" s="22" t="s">
        <v>950</v>
      </c>
      <c r="H104" s="22" t="s">
        <v>74</v>
      </c>
      <c r="I104" s="22" t="s">
        <v>75</v>
      </c>
      <c r="J104" s="24" t="s">
        <v>76</v>
      </c>
      <c r="K104" s="24">
        <v>17921</v>
      </c>
      <c r="L104" s="24">
        <v>17221</v>
      </c>
      <c r="M104" s="23"/>
      <c r="N104" s="23">
        <v>44244</v>
      </c>
      <c r="O104" s="17"/>
      <c r="P104" s="25">
        <v>5532323</v>
      </c>
      <c r="Q104" s="25">
        <v>55323230</v>
      </c>
      <c r="R104" s="26">
        <f t="shared" si="24"/>
        <v>0</v>
      </c>
      <c r="S104" s="22" t="s">
        <v>77</v>
      </c>
      <c r="T104" s="22" t="s">
        <v>78</v>
      </c>
      <c r="U104" s="27">
        <v>79532167</v>
      </c>
      <c r="V104" s="27" t="s">
        <v>79</v>
      </c>
      <c r="W104" s="28" t="s">
        <v>80</v>
      </c>
      <c r="X104" s="28"/>
      <c r="Y104" s="22"/>
      <c r="Z104" s="22" t="s">
        <v>98</v>
      </c>
      <c r="AA104" s="22" t="s">
        <v>99</v>
      </c>
      <c r="AB104" s="22" t="s">
        <v>100</v>
      </c>
      <c r="AC104" s="45">
        <v>44244</v>
      </c>
      <c r="AD104" s="22" t="s">
        <v>951</v>
      </c>
      <c r="AE104" s="17" t="s">
        <v>132</v>
      </c>
      <c r="AF104" s="22" t="s">
        <v>83</v>
      </c>
      <c r="AG104" s="22" t="s">
        <v>78</v>
      </c>
      <c r="AH104" s="31">
        <v>52767503</v>
      </c>
      <c r="AI104" s="17" t="s">
        <v>133</v>
      </c>
      <c r="AJ104" s="24">
        <v>300</v>
      </c>
      <c r="AK104" s="22" t="s">
        <v>85</v>
      </c>
      <c r="AL104" s="46">
        <v>44244</v>
      </c>
      <c r="AM104" s="50">
        <v>44244</v>
      </c>
      <c r="AN104" s="22" t="s">
        <v>86</v>
      </c>
      <c r="AO104" s="22">
        <v>0</v>
      </c>
      <c r="AP104" s="34">
        <v>0</v>
      </c>
      <c r="AQ104" s="35"/>
      <c r="AR104" s="29">
        <v>0</v>
      </c>
      <c r="AS104" s="35"/>
      <c r="AT104" s="36">
        <v>44244</v>
      </c>
      <c r="AU104" s="36">
        <v>44546</v>
      </c>
      <c r="AV104" s="20"/>
      <c r="AW104" s="22" t="s">
        <v>87</v>
      </c>
      <c r="AX104" s="22"/>
      <c r="AY104" s="22"/>
      <c r="AZ104" s="22" t="s">
        <v>87</v>
      </c>
      <c r="BA104" s="22">
        <v>0</v>
      </c>
      <c r="BB104" s="22"/>
      <c r="BC104" s="22"/>
      <c r="BD104" s="22"/>
      <c r="BE104" s="37" t="s">
        <v>952</v>
      </c>
      <c r="BF104" s="38">
        <f t="shared" si="2"/>
        <v>55323230</v>
      </c>
      <c r="BG104" s="39" t="s">
        <v>96</v>
      </c>
      <c r="BH104" s="40" t="s">
        <v>953</v>
      </c>
      <c r="BI104" s="17" t="s">
        <v>172</v>
      </c>
      <c r="BJ104" s="17"/>
      <c r="BK104" s="54" t="s">
        <v>954</v>
      </c>
      <c r="BL104" s="17" t="s">
        <v>955</v>
      </c>
      <c r="BM104" s="42"/>
      <c r="BN104" s="17"/>
      <c r="BO104" s="43"/>
      <c r="BP104" s="43">
        <f t="shared" si="25"/>
        <v>5532323</v>
      </c>
      <c r="BQ104" s="64">
        <v>44728</v>
      </c>
      <c r="BR104" s="17"/>
      <c r="BS104" s="17"/>
      <c r="BT104" s="17"/>
    </row>
    <row r="105" spans="1:72" ht="12.75" customHeight="1">
      <c r="A105" s="19" t="s">
        <v>956</v>
      </c>
      <c r="B105" s="20" t="s">
        <v>70</v>
      </c>
      <c r="C105" s="21" t="s">
        <v>957</v>
      </c>
      <c r="D105" s="22">
        <v>102</v>
      </c>
      <c r="E105" s="22" t="s">
        <v>958</v>
      </c>
      <c r="F105" s="23">
        <v>44244</v>
      </c>
      <c r="G105" s="22" t="s">
        <v>959</v>
      </c>
      <c r="H105" s="22" t="s">
        <v>74</v>
      </c>
      <c r="I105" s="22" t="s">
        <v>75</v>
      </c>
      <c r="J105" s="24" t="s">
        <v>76</v>
      </c>
      <c r="K105" s="24">
        <v>16721</v>
      </c>
      <c r="L105" s="24">
        <v>17421</v>
      </c>
      <c r="M105" s="23"/>
      <c r="N105" s="23">
        <v>44244</v>
      </c>
      <c r="O105" s="17"/>
      <c r="P105" s="25">
        <v>5532323</v>
      </c>
      <c r="Q105" s="25">
        <v>57904981</v>
      </c>
      <c r="R105" s="26">
        <f t="shared" si="24"/>
        <v>0.26666666567325592</v>
      </c>
      <c r="S105" s="22" t="s">
        <v>77</v>
      </c>
      <c r="T105" s="22" t="s">
        <v>78</v>
      </c>
      <c r="U105" s="27">
        <v>1026560671</v>
      </c>
      <c r="V105" s="27" t="s">
        <v>79</v>
      </c>
      <c r="W105" s="28" t="s">
        <v>80</v>
      </c>
      <c r="X105" s="28"/>
      <c r="Y105" s="22"/>
      <c r="Z105" s="22" t="s">
        <v>98</v>
      </c>
      <c r="AA105" s="22" t="s">
        <v>99</v>
      </c>
      <c r="AB105" s="22" t="s">
        <v>100</v>
      </c>
      <c r="AC105" s="45">
        <v>44244</v>
      </c>
      <c r="AD105" s="22" t="s">
        <v>960</v>
      </c>
      <c r="AE105" s="17" t="s">
        <v>228</v>
      </c>
      <c r="AF105" s="22" t="s">
        <v>83</v>
      </c>
      <c r="AG105" s="22" t="s">
        <v>78</v>
      </c>
      <c r="AH105" s="31">
        <v>52964691</v>
      </c>
      <c r="AI105" s="17" t="s">
        <v>961</v>
      </c>
      <c r="AJ105" s="24">
        <v>314</v>
      </c>
      <c r="AK105" s="22" t="s">
        <v>85</v>
      </c>
      <c r="AL105" s="46">
        <v>44244</v>
      </c>
      <c r="AM105" s="50">
        <v>44244</v>
      </c>
      <c r="AN105" s="22" t="s">
        <v>86</v>
      </c>
      <c r="AO105" s="22">
        <v>0</v>
      </c>
      <c r="AP105" s="34">
        <v>0</v>
      </c>
      <c r="AQ105" s="35"/>
      <c r="AR105" s="29">
        <v>0</v>
      </c>
      <c r="AS105" s="35"/>
      <c r="AT105" s="36">
        <v>44244</v>
      </c>
      <c r="AU105" s="36">
        <v>44560</v>
      </c>
      <c r="AV105" s="20"/>
      <c r="AW105" s="22" t="s">
        <v>87</v>
      </c>
      <c r="AX105" s="22"/>
      <c r="AY105" s="22"/>
      <c r="AZ105" s="22" t="s">
        <v>87</v>
      </c>
      <c r="BA105" s="22">
        <v>0</v>
      </c>
      <c r="BB105" s="22"/>
      <c r="BC105" s="22"/>
      <c r="BD105" s="22"/>
      <c r="BE105" s="37" t="s">
        <v>962</v>
      </c>
      <c r="BF105" s="38">
        <f t="shared" si="2"/>
        <v>57904981</v>
      </c>
      <c r="BG105" s="39" t="s">
        <v>114</v>
      </c>
      <c r="BH105" s="40" t="s">
        <v>963</v>
      </c>
      <c r="BI105" s="17" t="s">
        <v>91</v>
      </c>
      <c r="BJ105" s="17"/>
      <c r="BK105" s="54" t="s">
        <v>964</v>
      </c>
      <c r="BL105" s="17" t="s">
        <v>955</v>
      </c>
      <c r="BM105" s="42"/>
      <c r="BN105" s="17"/>
      <c r="BO105" s="43"/>
      <c r="BP105" s="43">
        <f t="shared" si="25"/>
        <v>5790498.1000000006</v>
      </c>
      <c r="BQ105" s="64">
        <v>44742</v>
      </c>
      <c r="BR105" s="17"/>
      <c r="BS105" s="17"/>
      <c r="BT105" s="17"/>
    </row>
    <row r="106" spans="1:72" ht="12.75" customHeight="1">
      <c r="A106" s="19" t="s">
        <v>965</v>
      </c>
      <c r="B106" s="20" t="s">
        <v>70</v>
      </c>
      <c r="C106" s="21" t="s">
        <v>966</v>
      </c>
      <c r="D106" s="22">
        <v>103</v>
      </c>
      <c r="E106" s="22" t="s">
        <v>967</v>
      </c>
      <c r="F106" s="23">
        <v>44244</v>
      </c>
      <c r="G106" s="22" t="s">
        <v>968</v>
      </c>
      <c r="H106" s="22" t="s">
        <v>74</v>
      </c>
      <c r="I106" s="22" t="s">
        <v>75</v>
      </c>
      <c r="J106" s="24" t="s">
        <v>76</v>
      </c>
      <c r="K106" s="24">
        <v>16121</v>
      </c>
      <c r="L106" s="24">
        <v>17521</v>
      </c>
      <c r="M106" s="23"/>
      <c r="N106" s="23">
        <v>44244</v>
      </c>
      <c r="O106" s="17"/>
      <c r="P106" s="25">
        <v>7353804</v>
      </c>
      <c r="Q106" s="25">
        <v>77214942</v>
      </c>
      <c r="R106" s="26">
        <f t="shared" si="24"/>
        <v>0</v>
      </c>
      <c r="S106" s="22" t="s">
        <v>77</v>
      </c>
      <c r="T106" s="22" t="s">
        <v>78</v>
      </c>
      <c r="U106" s="27">
        <v>51985434</v>
      </c>
      <c r="V106" s="27" t="s">
        <v>79</v>
      </c>
      <c r="W106" s="28" t="s">
        <v>80</v>
      </c>
      <c r="X106" s="28"/>
      <c r="Y106" s="22"/>
      <c r="Z106" s="22" t="s">
        <v>98</v>
      </c>
      <c r="AA106" s="22" t="s">
        <v>99</v>
      </c>
      <c r="AB106" s="22" t="s">
        <v>100</v>
      </c>
      <c r="AC106" s="45">
        <v>44244</v>
      </c>
      <c r="AD106" s="22" t="s">
        <v>969</v>
      </c>
      <c r="AE106" s="17" t="s">
        <v>228</v>
      </c>
      <c r="AF106" s="22" t="s">
        <v>83</v>
      </c>
      <c r="AG106" s="22" t="s">
        <v>78</v>
      </c>
      <c r="AH106" s="31">
        <v>52197050</v>
      </c>
      <c r="AI106" s="17" t="s">
        <v>190</v>
      </c>
      <c r="AJ106" s="24">
        <v>315</v>
      </c>
      <c r="AK106" s="22" t="s">
        <v>85</v>
      </c>
      <c r="AL106" s="46">
        <v>44244</v>
      </c>
      <c r="AM106" s="50">
        <v>44244</v>
      </c>
      <c r="AN106" s="22" t="s">
        <v>86</v>
      </c>
      <c r="AO106" s="22">
        <v>0</v>
      </c>
      <c r="AP106" s="34">
        <v>0</v>
      </c>
      <c r="AQ106" s="35"/>
      <c r="AR106" s="29">
        <v>0</v>
      </c>
      <c r="AS106" s="35"/>
      <c r="AT106" s="36">
        <v>44244</v>
      </c>
      <c r="AU106" s="36">
        <v>44560</v>
      </c>
      <c r="AV106" s="20"/>
      <c r="AW106" s="22" t="s">
        <v>87</v>
      </c>
      <c r="AX106" s="22"/>
      <c r="AY106" s="22"/>
      <c r="AZ106" s="22" t="s">
        <v>87</v>
      </c>
      <c r="BA106" s="22">
        <v>0</v>
      </c>
      <c r="BB106" s="22"/>
      <c r="BC106" s="22"/>
      <c r="BD106" s="22"/>
      <c r="BE106" s="37" t="s">
        <v>970</v>
      </c>
      <c r="BF106" s="38">
        <f t="shared" si="2"/>
        <v>77214942</v>
      </c>
      <c r="BG106" s="66" t="s">
        <v>302</v>
      </c>
      <c r="BH106" s="40" t="s">
        <v>971</v>
      </c>
      <c r="BI106" s="17" t="s">
        <v>91</v>
      </c>
      <c r="BJ106" s="17"/>
      <c r="BK106" s="54" t="s">
        <v>972</v>
      </c>
      <c r="BL106" s="17" t="s">
        <v>955</v>
      </c>
      <c r="BM106" s="42"/>
      <c r="BN106" s="17"/>
      <c r="BO106" s="43"/>
      <c r="BP106" s="43">
        <f t="shared" si="25"/>
        <v>7721494.2000000002</v>
      </c>
      <c r="BQ106" s="64">
        <v>44742</v>
      </c>
      <c r="BR106" s="17"/>
      <c r="BS106" s="17"/>
      <c r="BT106" s="17"/>
    </row>
    <row r="107" spans="1:72" ht="12.75" customHeight="1">
      <c r="A107" s="19" t="s">
        <v>973</v>
      </c>
      <c r="B107" s="20" t="s">
        <v>70</v>
      </c>
      <c r="C107" s="21" t="s">
        <v>974</v>
      </c>
      <c r="D107" s="22">
        <v>104</v>
      </c>
      <c r="E107" s="22" t="s">
        <v>975</v>
      </c>
      <c r="F107" s="23">
        <v>44244</v>
      </c>
      <c r="G107" s="22" t="s">
        <v>976</v>
      </c>
      <c r="H107" s="22" t="s">
        <v>74</v>
      </c>
      <c r="I107" s="22" t="s">
        <v>75</v>
      </c>
      <c r="J107" s="24" t="s">
        <v>76</v>
      </c>
      <c r="K107" s="24">
        <v>17421</v>
      </c>
      <c r="L107" s="24">
        <v>17621</v>
      </c>
      <c r="M107" s="23"/>
      <c r="N107" s="23">
        <v>44244</v>
      </c>
      <c r="O107" s="17"/>
      <c r="P107" s="25">
        <v>5532323</v>
      </c>
      <c r="Q107" s="25">
        <v>57904981</v>
      </c>
      <c r="R107" s="26">
        <f t="shared" si="24"/>
        <v>0.26666666567325592</v>
      </c>
      <c r="S107" s="22" t="s">
        <v>77</v>
      </c>
      <c r="T107" s="22" t="s">
        <v>78</v>
      </c>
      <c r="U107" s="27">
        <v>1032363869</v>
      </c>
      <c r="V107" s="27" t="s">
        <v>79</v>
      </c>
      <c r="W107" s="28" t="s">
        <v>80</v>
      </c>
      <c r="X107" s="28"/>
      <c r="Y107" s="22"/>
      <c r="Z107" s="22" t="s">
        <v>98</v>
      </c>
      <c r="AA107" s="22" t="s">
        <v>270</v>
      </c>
      <c r="AB107" s="22" t="s">
        <v>100</v>
      </c>
      <c r="AC107" s="45">
        <v>44244</v>
      </c>
      <c r="AD107" s="22" t="s">
        <v>977</v>
      </c>
      <c r="AE107" s="17" t="s">
        <v>272</v>
      </c>
      <c r="AF107" s="22" t="s">
        <v>83</v>
      </c>
      <c r="AG107" s="22" t="s">
        <v>78</v>
      </c>
      <c r="AH107" s="31">
        <v>51723033</v>
      </c>
      <c r="AI107" s="17" t="s">
        <v>273</v>
      </c>
      <c r="AJ107" s="24">
        <v>314</v>
      </c>
      <c r="AK107" s="22" t="s">
        <v>85</v>
      </c>
      <c r="AL107" s="46">
        <v>44244</v>
      </c>
      <c r="AM107" s="50">
        <v>44244</v>
      </c>
      <c r="AN107" s="22" t="s">
        <v>86</v>
      </c>
      <c r="AO107" s="22">
        <v>0</v>
      </c>
      <c r="AP107" s="34">
        <v>0</v>
      </c>
      <c r="AQ107" s="35"/>
      <c r="AR107" s="29">
        <v>0</v>
      </c>
      <c r="AS107" s="35"/>
      <c r="AT107" s="36">
        <v>44244</v>
      </c>
      <c r="AU107" s="36">
        <v>44560</v>
      </c>
      <c r="AV107" s="20"/>
      <c r="AW107" s="22" t="s">
        <v>87</v>
      </c>
      <c r="AX107" s="22"/>
      <c r="AY107" s="22"/>
      <c r="AZ107" s="22" t="s">
        <v>87</v>
      </c>
      <c r="BA107" s="22">
        <v>0</v>
      </c>
      <c r="BB107" s="22"/>
      <c r="BC107" s="22"/>
      <c r="BD107" s="22"/>
      <c r="BE107" s="37" t="s">
        <v>978</v>
      </c>
      <c r="BF107" s="38">
        <f t="shared" si="2"/>
        <v>57904981</v>
      </c>
      <c r="BG107" s="39" t="s">
        <v>114</v>
      </c>
      <c r="BH107" s="65" t="s">
        <v>979</v>
      </c>
      <c r="BI107" s="17" t="s">
        <v>91</v>
      </c>
      <c r="BJ107" s="17"/>
      <c r="BK107" s="54" t="s">
        <v>980</v>
      </c>
      <c r="BL107" s="17" t="s">
        <v>955</v>
      </c>
      <c r="BM107" s="42"/>
      <c r="BN107" s="17"/>
      <c r="BO107" s="43"/>
      <c r="BP107" s="43">
        <f t="shared" si="25"/>
        <v>5790498.1000000006</v>
      </c>
      <c r="BQ107" s="64">
        <v>44743</v>
      </c>
      <c r="BR107" s="17"/>
      <c r="BS107" s="17"/>
      <c r="BT107" s="17"/>
    </row>
    <row r="108" spans="1:72" ht="12.75" customHeight="1">
      <c r="A108" s="19" t="s">
        <v>981</v>
      </c>
      <c r="B108" s="20" t="s">
        <v>70</v>
      </c>
      <c r="C108" s="21" t="s">
        <v>982</v>
      </c>
      <c r="D108" s="22">
        <v>105</v>
      </c>
      <c r="E108" s="22" t="s">
        <v>983</v>
      </c>
      <c r="F108" s="23">
        <v>44244</v>
      </c>
      <c r="G108" s="22" t="s">
        <v>984</v>
      </c>
      <c r="H108" s="22" t="s">
        <v>74</v>
      </c>
      <c r="I108" s="22" t="s">
        <v>75</v>
      </c>
      <c r="J108" s="24" t="s">
        <v>76</v>
      </c>
      <c r="K108" s="24">
        <v>18221</v>
      </c>
      <c r="L108" s="24">
        <v>17721</v>
      </c>
      <c r="M108" s="23"/>
      <c r="N108" s="23">
        <v>44244</v>
      </c>
      <c r="O108" s="17"/>
      <c r="P108" s="25">
        <v>6595797</v>
      </c>
      <c r="Q108" s="25">
        <v>69255868</v>
      </c>
      <c r="R108" s="26">
        <f t="shared" si="24"/>
        <v>-0.5</v>
      </c>
      <c r="S108" s="22" t="s">
        <v>77</v>
      </c>
      <c r="T108" s="22" t="s">
        <v>78</v>
      </c>
      <c r="U108" s="27">
        <v>79379515</v>
      </c>
      <c r="V108" s="27" t="s">
        <v>79</v>
      </c>
      <c r="W108" s="28" t="s">
        <v>80</v>
      </c>
      <c r="X108" s="28"/>
      <c r="Y108" s="22"/>
      <c r="Z108" s="22" t="s">
        <v>98</v>
      </c>
      <c r="AA108" s="22" t="s">
        <v>99</v>
      </c>
      <c r="AB108" s="22" t="s">
        <v>100</v>
      </c>
      <c r="AC108" s="45">
        <v>44244</v>
      </c>
      <c r="AD108" s="22" t="s">
        <v>985</v>
      </c>
      <c r="AE108" s="17" t="s">
        <v>228</v>
      </c>
      <c r="AF108" s="22" t="s">
        <v>83</v>
      </c>
      <c r="AG108" s="22" t="s">
        <v>78</v>
      </c>
      <c r="AH108" s="31">
        <v>52197050</v>
      </c>
      <c r="AI108" s="17" t="s">
        <v>190</v>
      </c>
      <c r="AJ108" s="24">
        <v>315</v>
      </c>
      <c r="AK108" s="22" t="s">
        <v>85</v>
      </c>
      <c r="AL108" s="46">
        <v>44244</v>
      </c>
      <c r="AM108" s="50">
        <v>44244</v>
      </c>
      <c r="AN108" s="22" t="s">
        <v>86</v>
      </c>
      <c r="AO108" s="22">
        <v>0</v>
      </c>
      <c r="AP108" s="34">
        <v>0</v>
      </c>
      <c r="AQ108" s="35"/>
      <c r="AR108" s="29">
        <v>0</v>
      </c>
      <c r="AS108" s="35"/>
      <c r="AT108" s="36">
        <v>44244</v>
      </c>
      <c r="AU108" s="36">
        <v>44560</v>
      </c>
      <c r="AV108" s="20"/>
      <c r="AW108" s="22" t="s">
        <v>87</v>
      </c>
      <c r="AX108" s="22"/>
      <c r="AY108" s="22"/>
      <c r="AZ108" s="22" t="s">
        <v>87</v>
      </c>
      <c r="BA108" s="22">
        <v>0</v>
      </c>
      <c r="BB108" s="22"/>
      <c r="BC108" s="22"/>
      <c r="BD108" s="22"/>
      <c r="BE108" s="37" t="s">
        <v>986</v>
      </c>
      <c r="BF108" s="38">
        <f t="shared" si="2"/>
        <v>69255868</v>
      </c>
      <c r="BG108" s="39" t="s">
        <v>196</v>
      </c>
      <c r="BH108" s="40" t="s">
        <v>987</v>
      </c>
      <c r="BI108" s="17" t="s">
        <v>91</v>
      </c>
      <c r="BJ108" s="17"/>
      <c r="BK108" s="54" t="s">
        <v>988</v>
      </c>
      <c r="BL108" s="17" t="s">
        <v>955</v>
      </c>
      <c r="BM108" s="42"/>
      <c r="BN108" s="17"/>
      <c r="BO108" s="43"/>
      <c r="BP108" s="43">
        <f t="shared" si="25"/>
        <v>6925586.8000000007</v>
      </c>
      <c r="BQ108" s="64">
        <v>44742</v>
      </c>
      <c r="BR108" s="17"/>
      <c r="BS108" s="17"/>
      <c r="BT108" s="17"/>
    </row>
    <row r="109" spans="1:72" ht="12.75" customHeight="1">
      <c r="A109" s="19" t="s">
        <v>989</v>
      </c>
      <c r="B109" s="20" t="s">
        <v>70</v>
      </c>
      <c r="C109" s="21" t="s">
        <v>990</v>
      </c>
      <c r="D109" s="22">
        <v>106</v>
      </c>
      <c r="E109" s="22" t="s">
        <v>991</v>
      </c>
      <c r="F109" s="23">
        <v>44245</v>
      </c>
      <c r="G109" s="22" t="s">
        <v>992</v>
      </c>
      <c r="H109" s="22" t="s">
        <v>74</v>
      </c>
      <c r="I109" s="22" t="s">
        <v>75</v>
      </c>
      <c r="J109" s="24" t="s">
        <v>76</v>
      </c>
      <c r="K109" s="24">
        <v>17821</v>
      </c>
      <c r="L109" s="24">
        <v>17921</v>
      </c>
      <c r="M109" s="23"/>
      <c r="N109" s="23">
        <v>44245</v>
      </c>
      <c r="O109" s="17"/>
      <c r="P109" s="25">
        <v>5532323</v>
      </c>
      <c r="Q109" s="25">
        <v>58089392</v>
      </c>
      <c r="R109" s="26">
        <f t="shared" si="24"/>
        <v>0.5</v>
      </c>
      <c r="S109" s="22" t="s">
        <v>77</v>
      </c>
      <c r="T109" s="22" t="s">
        <v>78</v>
      </c>
      <c r="U109" s="27">
        <v>80540287</v>
      </c>
      <c r="V109" s="27" t="s">
        <v>79</v>
      </c>
      <c r="W109" s="28" t="s">
        <v>80</v>
      </c>
      <c r="X109" s="28"/>
      <c r="Y109" s="22"/>
      <c r="Z109" s="22" t="s">
        <v>98</v>
      </c>
      <c r="AA109" s="22" t="s">
        <v>297</v>
      </c>
      <c r="AB109" s="22" t="s">
        <v>100</v>
      </c>
      <c r="AC109" s="104">
        <v>44245</v>
      </c>
      <c r="AD109" s="22" t="s">
        <v>993</v>
      </c>
      <c r="AE109" s="17" t="s">
        <v>469</v>
      </c>
      <c r="AF109" s="22" t="s">
        <v>83</v>
      </c>
      <c r="AG109" s="22" t="s">
        <v>78</v>
      </c>
      <c r="AH109" s="31">
        <v>5947992</v>
      </c>
      <c r="AI109" s="17" t="s">
        <v>470</v>
      </c>
      <c r="AJ109" s="24">
        <v>315</v>
      </c>
      <c r="AK109" s="22" t="s">
        <v>85</v>
      </c>
      <c r="AL109" s="46">
        <v>44245</v>
      </c>
      <c r="AM109" s="50">
        <v>44245</v>
      </c>
      <c r="AN109" s="22" t="s">
        <v>86</v>
      </c>
      <c r="AO109" s="22">
        <v>0</v>
      </c>
      <c r="AP109" s="34">
        <v>0</v>
      </c>
      <c r="AQ109" s="35"/>
      <c r="AR109" s="29">
        <v>0</v>
      </c>
      <c r="AS109" s="35"/>
      <c r="AT109" s="36">
        <v>44245</v>
      </c>
      <c r="AU109" s="36">
        <v>44560</v>
      </c>
      <c r="AV109" s="20"/>
      <c r="AW109" s="22" t="s">
        <v>87</v>
      </c>
      <c r="AX109" s="22"/>
      <c r="AY109" s="22"/>
      <c r="AZ109" s="22" t="s">
        <v>87</v>
      </c>
      <c r="BA109" s="22">
        <v>0</v>
      </c>
      <c r="BB109" s="22"/>
      <c r="BC109" s="22"/>
      <c r="BD109" s="22"/>
      <c r="BE109" s="37" t="s">
        <v>994</v>
      </c>
      <c r="BF109" s="38">
        <f t="shared" si="2"/>
        <v>58089392</v>
      </c>
      <c r="BG109" s="39" t="s">
        <v>196</v>
      </c>
      <c r="BH109" s="47" t="s">
        <v>995</v>
      </c>
      <c r="BI109" s="17" t="s">
        <v>91</v>
      </c>
      <c r="BJ109" s="17"/>
      <c r="BK109" s="54" t="s">
        <v>996</v>
      </c>
      <c r="BL109" s="17" t="s">
        <v>955</v>
      </c>
      <c r="BM109" s="42"/>
      <c r="BN109" s="17"/>
      <c r="BO109" s="105"/>
      <c r="BP109" s="105">
        <f t="shared" si="25"/>
        <v>5808939.2000000002</v>
      </c>
      <c r="BQ109" s="64">
        <v>44750</v>
      </c>
      <c r="BR109" s="92" t="s">
        <v>853</v>
      </c>
      <c r="BS109" s="92"/>
      <c r="BT109" s="92"/>
    </row>
    <row r="110" spans="1:72" ht="12.75" customHeight="1">
      <c r="A110" s="19" t="s">
        <v>997</v>
      </c>
      <c r="B110" s="20" t="s">
        <v>70</v>
      </c>
      <c r="C110" s="21" t="s">
        <v>998</v>
      </c>
      <c r="D110" s="22">
        <v>107</v>
      </c>
      <c r="E110" s="22" t="s">
        <v>999</v>
      </c>
      <c r="F110" s="23">
        <v>44245</v>
      </c>
      <c r="G110" s="22" t="s">
        <v>1000</v>
      </c>
      <c r="H110" s="22" t="s">
        <v>74</v>
      </c>
      <c r="I110" s="22" t="s">
        <v>75</v>
      </c>
      <c r="J110" s="24" t="s">
        <v>76</v>
      </c>
      <c r="K110" s="24">
        <v>18521</v>
      </c>
      <c r="L110" s="24">
        <v>18021</v>
      </c>
      <c r="M110" s="23"/>
      <c r="N110" s="23">
        <v>44245</v>
      </c>
      <c r="O110" s="17"/>
      <c r="P110" s="25">
        <v>3948428</v>
      </c>
      <c r="Q110" s="25">
        <v>41195265</v>
      </c>
      <c r="R110" s="26">
        <f t="shared" si="24"/>
        <v>-0.46666666865348816</v>
      </c>
      <c r="S110" s="22" t="s">
        <v>77</v>
      </c>
      <c r="T110" s="22" t="s">
        <v>78</v>
      </c>
      <c r="U110" s="27">
        <v>79771679</v>
      </c>
      <c r="V110" s="27" t="s">
        <v>79</v>
      </c>
      <c r="W110" s="28" t="s">
        <v>80</v>
      </c>
      <c r="X110" s="28"/>
      <c r="Y110" s="22"/>
      <c r="Z110" s="22" t="s">
        <v>98</v>
      </c>
      <c r="AA110" s="22" t="s">
        <v>99</v>
      </c>
      <c r="AB110" s="22" t="s">
        <v>100</v>
      </c>
      <c r="AC110" s="104">
        <v>44245</v>
      </c>
      <c r="AD110" s="22" t="s">
        <v>1001</v>
      </c>
      <c r="AE110" s="17" t="s">
        <v>272</v>
      </c>
      <c r="AF110" s="22" t="s">
        <v>83</v>
      </c>
      <c r="AG110" s="22" t="s">
        <v>78</v>
      </c>
      <c r="AH110" s="31">
        <v>51723033</v>
      </c>
      <c r="AI110" s="17" t="s">
        <v>273</v>
      </c>
      <c r="AJ110" s="24">
        <v>313</v>
      </c>
      <c r="AK110" s="22" t="s">
        <v>85</v>
      </c>
      <c r="AL110" s="46">
        <v>44245</v>
      </c>
      <c r="AM110" s="50">
        <v>44245</v>
      </c>
      <c r="AN110" s="22" t="s">
        <v>86</v>
      </c>
      <c r="AO110" s="22">
        <v>0</v>
      </c>
      <c r="AP110" s="34">
        <v>0</v>
      </c>
      <c r="AQ110" s="35"/>
      <c r="AR110" s="29">
        <v>0</v>
      </c>
      <c r="AS110" s="35"/>
      <c r="AT110" s="36">
        <v>44245</v>
      </c>
      <c r="AU110" s="36">
        <v>44560</v>
      </c>
      <c r="AV110" s="20"/>
      <c r="AW110" s="22" t="s">
        <v>87</v>
      </c>
      <c r="AX110" s="22"/>
      <c r="AY110" s="22"/>
      <c r="AZ110" s="22" t="s">
        <v>87</v>
      </c>
      <c r="BA110" s="22">
        <v>0</v>
      </c>
      <c r="BB110" s="22"/>
      <c r="BC110" s="22"/>
      <c r="BD110" s="22"/>
      <c r="BE110" s="37" t="s">
        <v>1002</v>
      </c>
      <c r="BF110" s="38">
        <f t="shared" si="2"/>
        <v>41195265</v>
      </c>
      <c r="BG110" s="39" t="s">
        <v>96</v>
      </c>
      <c r="BH110" s="65" t="s">
        <v>1003</v>
      </c>
      <c r="BI110" s="17" t="s">
        <v>91</v>
      </c>
      <c r="BJ110" s="17"/>
      <c r="BK110" s="54" t="s">
        <v>1004</v>
      </c>
      <c r="BL110" s="17" t="s">
        <v>955</v>
      </c>
      <c r="BM110" s="42"/>
      <c r="BN110" s="17"/>
      <c r="BO110" s="43"/>
      <c r="BP110" s="43">
        <f t="shared" si="25"/>
        <v>4119526.5</v>
      </c>
      <c r="BQ110" s="64">
        <v>44742</v>
      </c>
      <c r="BR110" s="17"/>
      <c r="BS110" s="17"/>
      <c r="BT110" s="17"/>
    </row>
    <row r="111" spans="1:72" ht="12.75" customHeight="1">
      <c r="A111" s="19" t="s">
        <v>1005</v>
      </c>
      <c r="B111" s="20" t="s">
        <v>70</v>
      </c>
      <c r="C111" s="21" t="s">
        <v>1006</v>
      </c>
      <c r="D111" s="22">
        <v>108</v>
      </c>
      <c r="E111" s="22" t="s">
        <v>1007</v>
      </c>
      <c r="F111" s="23">
        <v>44245</v>
      </c>
      <c r="G111" s="22" t="s">
        <v>1008</v>
      </c>
      <c r="H111" s="22" t="s">
        <v>74</v>
      </c>
      <c r="I111" s="22" t="s">
        <v>75</v>
      </c>
      <c r="J111" s="24" t="s">
        <v>76</v>
      </c>
      <c r="K111" s="24">
        <v>21021</v>
      </c>
      <c r="L111" s="24">
        <v>18221</v>
      </c>
      <c r="M111" s="23"/>
      <c r="N111" s="23">
        <v>44245</v>
      </c>
      <c r="O111" s="17"/>
      <c r="P111" s="25">
        <v>2730447</v>
      </c>
      <c r="Q111" s="25">
        <v>28487664</v>
      </c>
      <c r="R111" s="26">
        <f>P111/30*13</f>
        <v>1183193.7</v>
      </c>
      <c r="S111" s="22" t="s">
        <v>77</v>
      </c>
      <c r="T111" s="22" t="s">
        <v>78</v>
      </c>
      <c r="U111" s="27">
        <v>1015457972</v>
      </c>
      <c r="V111" s="27" t="s">
        <v>79</v>
      </c>
      <c r="W111" s="28" t="s">
        <v>80</v>
      </c>
      <c r="X111" s="28"/>
      <c r="Y111" s="22"/>
      <c r="Z111" s="22" t="s">
        <v>81</v>
      </c>
      <c r="AA111" s="29"/>
      <c r="AB111" s="30" t="s">
        <v>79</v>
      </c>
      <c r="AC111" s="30" t="s">
        <v>79</v>
      </c>
      <c r="AD111" s="30" t="s">
        <v>79</v>
      </c>
      <c r="AE111" s="17" t="s">
        <v>206</v>
      </c>
      <c r="AF111" s="22" t="s">
        <v>83</v>
      </c>
      <c r="AG111" s="22" t="s">
        <v>78</v>
      </c>
      <c r="AH111" s="31">
        <v>3033010</v>
      </c>
      <c r="AI111" s="17" t="s">
        <v>207</v>
      </c>
      <c r="AJ111" s="24">
        <v>313</v>
      </c>
      <c r="AK111" s="22" t="s">
        <v>85</v>
      </c>
      <c r="AL111" s="32" t="s">
        <v>79</v>
      </c>
      <c r="AM111" s="50">
        <v>44245</v>
      </c>
      <c r="AN111" s="22" t="s">
        <v>86</v>
      </c>
      <c r="AO111" s="22">
        <v>0</v>
      </c>
      <c r="AP111" s="34">
        <v>0</v>
      </c>
      <c r="AQ111" s="35"/>
      <c r="AR111" s="29">
        <v>0</v>
      </c>
      <c r="AS111" s="35"/>
      <c r="AT111" s="36">
        <v>44245</v>
      </c>
      <c r="AU111" s="36">
        <v>44560</v>
      </c>
      <c r="AV111" s="20"/>
      <c r="AW111" s="22" t="s">
        <v>87</v>
      </c>
      <c r="AX111" s="22"/>
      <c r="AY111" s="22"/>
      <c r="AZ111" s="22" t="s">
        <v>87</v>
      </c>
      <c r="BA111" s="22">
        <v>0</v>
      </c>
      <c r="BB111" s="22"/>
      <c r="BC111" s="22"/>
      <c r="BD111" s="22"/>
      <c r="BE111" s="37" t="s">
        <v>1009</v>
      </c>
      <c r="BF111" s="38">
        <f t="shared" si="2"/>
        <v>28487664</v>
      </c>
      <c r="BG111" s="39" t="s">
        <v>96</v>
      </c>
      <c r="BH111" s="40" t="s">
        <v>1010</v>
      </c>
      <c r="BI111" s="17" t="s">
        <v>91</v>
      </c>
      <c r="BJ111" s="17"/>
      <c r="BK111" s="54" t="s">
        <v>1011</v>
      </c>
      <c r="BL111" s="17" t="s">
        <v>955</v>
      </c>
      <c r="BM111" s="42"/>
      <c r="BN111" s="17"/>
      <c r="BO111" s="43"/>
      <c r="BP111" s="43">
        <f t="shared" si="25"/>
        <v>2848766.4000000004</v>
      </c>
      <c r="BQ111" s="17" t="s">
        <v>79</v>
      </c>
      <c r="BR111" s="17"/>
      <c r="BS111" s="17"/>
      <c r="BT111" s="17"/>
    </row>
    <row r="112" spans="1:72" ht="12.75" customHeight="1">
      <c r="A112" s="19" t="s">
        <v>1012</v>
      </c>
      <c r="B112" s="20" t="s">
        <v>70</v>
      </c>
      <c r="C112" s="21" t="s">
        <v>1013</v>
      </c>
      <c r="D112" s="22">
        <v>109</v>
      </c>
      <c r="E112" s="22" t="s">
        <v>1014</v>
      </c>
      <c r="F112" s="23">
        <v>44245</v>
      </c>
      <c r="G112" s="22" t="s">
        <v>1015</v>
      </c>
      <c r="H112" s="22" t="s">
        <v>74</v>
      </c>
      <c r="I112" s="22" t="s">
        <v>75</v>
      </c>
      <c r="J112" s="24" t="s">
        <v>76</v>
      </c>
      <c r="K112" s="24">
        <v>16621</v>
      </c>
      <c r="L112" s="24">
        <v>18121</v>
      </c>
      <c r="M112" s="23"/>
      <c r="N112" s="23">
        <v>44245</v>
      </c>
      <c r="O112" s="17"/>
      <c r="P112" s="25">
        <v>6595797</v>
      </c>
      <c r="Q112" s="25">
        <v>68816149</v>
      </c>
      <c r="R112" s="26">
        <f>P111*10</f>
        <v>27304470</v>
      </c>
      <c r="S112" s="22" t="s">
        <v>77</v>
      </c>
      <c r="T112" s="22" t="s">
        <v>78</v>
      </c>
      <c r="U112" s="27">
        <v>82394159</v>
      </c>
      <c r="V112" s="27" t="s">
        <v>79</v>
      </c>
      <c r="W112" s="28" t="s">
        <v>80</v>
      </c>
      <c r="X112" s="28"/>
      <c r="Y112" s="22"/>
      <c r="Z112" s="22" t="s">
        <v>98</v>
      </c>
      <c r="AA112" s="22" t="s">
        <v>99</v>
      </c>
      <c r="AB112" s="22" t="s">
        <v>100</v>
      </c>
      <c r="AC112" s="104">
        <v>44245</v>
      </c>
      <c r="AD112" s="22" t="s">
        <v>1016</v>
      </c>
      <c r="AE112" s="17" t="s">
        <v>228</v>
      </c>
      <c r="AF112" s="22" t="s">
        <v>83</v>
      </c>
      <c r="AG112" s="22" t="s">
        <v>78</v>
      </c>
      <c r="AH112" s="31">
        <v>52197050</v>
      </c>
      <c r="AI112" s="17" t="s">
        <v>190</v>
      </c>
      <c r="AJ112" s="24">
        <v>313</v>
      </c>
      <c r="AK112" s="22" t="s">
        <v>85</v>
      </c>
      <c r="AL112" s="46">
        <v>44245</v>
      </c>
      <c r="AM112" s="50">
        <v>44245</v>
      </c>
      <c r="AN112" s="22" t="s">
        <v>86</v>
      </c>
      <c r="AO112" s="22">
        <v>0</v>
      </c>
      <c r="AP112" s="34">
        <v>0</v>
      </c>
      <c r="AQ112" s="35"/>
      <c r="AR112" s="29">
        <v>0</v>
      </c>
      <c r="AS112" s="35"/>
      <c r="AT112" s="36">
        <v>44245</v>
      </c>
      <c r="AU112" s="36">
        <v>44560</v>
      </c>
      <c r="AV112" s="20"/>
      <c r="AW112" s="22" t="s">
        <v>87</v>
      </c>
      <c r="AX112" s="22"/>
      <c r="AY112" s="22"/>
      <c r="AZ112" s="22" t="s">
        <v>87</v>
      </c>
      <c r="BA112" s="22">
        <v>0</v>
      </c>
      <c r="BB112" s="22"/>
      <c r="BC112" s="22"/>
      <c r="BD112" s="22"/>
      <c r="BE112" s="37" t="s">
        <v>1017</v>
      </c>
      <c r="BF112" s="38">
        <f t="shared" si="2"/>
        <v>68816149</v>
      </c>
      <c r="BG112" s="39" t="s">
        <v>143</v>
      </c>
      <c r="BH112" s="40" t="s">
        <v>1018</v>
      </c>
      <c r="BI112" s="17" t="s">
        <v>91</v>
      </c>
      <c r="BJ112" s="17"/>
      <c r="BK112" s="54" t="s">
        <v>1019</v>
      </c>
      <c r="BL112" s="17" t="s">
        <v>955</v>
      </c>
      <c r="BM112" s="42"/>
      <c r="BN112" s="17"/>
      <c r="BO112" s="43"/>
      <c r="BP112" s="43">
        <f t="shared" si="25"/>
        <v>6881614.9000000004</v>
      </c>
      <c r="BQ112" s="64">
        <v>44742</v>
      </c>
      <c r="BR112" s="17"/>
      <c r="BS112" s="17"/>
      <c r="BT112" s="17"/>
    </row>
    <row r="113" spans="1:72" ht="12.75" customHeight="1">
      <c r="A113" s="19" t="s">
        <v>1020</v>
      </c>
      <c r="B113" s="20" t="s">
        <v>70</v>
      </c>
      <c r="C113" s="21" t="s">
        <v>1021</v>
      </c>
      <c r="D113" s="22">
        <v>110</v>
      </c>
      <c r="E113" s="22" t="s">
        <v>1022</v>
      </c>
      <c r="F113" s="23">
        <v>44245</v>
      </c>
      <c r="G113" s="22" t="s">
        <v>1023</v>
      </c>
      <c r="H113" s="22" t="s">
        <v>74</v>
      </c>
      <c r="I113" s="22" t="s">
        <v>75</v>
      </c>
      <c r="J113" s="24" t="s">
        <v>76</v>
      </c>
      <c r="K113" s="24">
        <v>17121</v>
      </c>
      <c r="L113" s="24">
        <v>18321</v>
      </c>
      <c r="M113" s="23"/>
      <c r="N113" s="23">
        <v>44245</v>
      </c>
      <c r="O113" s="17"/>
      <c r="P113" s="25">
        <v>2262044</v>
      </c>
      <c r="Q113" s="25">
        <v>23600659</v>
      </c>
      <c r="R113" s="26">
        <f>R112+R111</f>
        <v>28487663.699999999</v>
      </c>
      <c r="S113" s="22" t="s">
        <v>77</v>
      </c>
      <c r="T113" s="22" t="s">
        <v>78</v>
      </c>
      <c r="U113" s="27">
        <v>1024519301</v>
      </c>
      <c r="V113" s="27" t="s">
        <v>79</v>
      </c>
      <c r="W113" s="28" t="s">
        <v>80</v>
      </c>
      <c r="X113" s="28"/>
      <c r="Y113" s="22"/>
      <c r="Z113" s="22" t="s">
        <v>81</v>
      </c>
      <c r="AA113" s="29"/>
      <c r="AB113" s="30" t="s">
        <v>79</v>
      </c>
      <c r="AC113" s="30" t="s">
        <v>79</v>
      </c>
      <c r="AD113" s="30" t="s">
        <v>79</v>
      </c>
      <c r="AE113" s="17" t="s">
        <v>469</v>
      </c>
      <c r="AF113" s="22" t="s">
        <v>83</v>
      </c>
      <c r="AG113" s="22" t="s">
        <v>78</v>
      </c>
      <c r="AH113" s="31">
        <v>5947992</v>
      </c>
      <c r="AI113" s="17" t="s">
        <v>470</v>
      </c>
      <c r="AJ113" s="24">
        <v>313</v>
      </c>
      <c r="AK113" s="22" t="s">
        <v>85</v>
      </c>
      <c r="AL113" s="32" t="s">
        <v>79</v>
      </c>
      <c r="AM113" s="50">
        <v>44245</v>
      </c>
      <c r="AN113" s="22" t="s">
        <v>86</v>
      </c>
      <c r="AO113" s="22">
        <v>0</v>
      </c>
      <c r="AP113" s="34">
        <v>0</v>
      </c>
      <c r="AQ113" s="35"/>
      <c r="AR113" s="29">
        <v>0</v>
      </c>
      <c r="AS113" s="35"/>
      <c r="AT113" s="36">
        <v>44245</v>
      </c>
      <c r="AU113" s="36">
        <v>44560</v>
      </c>
      <c r="AV113" s="20"/>
      <c r="AW113" s="22" t="s">
        <v>87</v>
      </c>
      <c r="AX113" s="22"/>
      <c r="AY113" s="22"/>
      <c r="AZ113" s="22" t="s">
        <v>87</v>
      </c>
      <c r="BA113" s="22">
        <v>0</v>
      </c>
      <c r="BB113" s="22"/>
      <c r="BC113" s="22"/>
      <c r="BD113" s="22"/>
      <c r="BE113" s="37" t="s">
        <v>1024</v>
      </c>
      <c r="BF113" s="38">
        <f t="shared" si="2"/>
        <v>23600659</v>
      </c>
      <c r="BG113" s="39" t="s">
        <v>143</v>
      </c>
      <c r="BH113" s="47" t="s">
        <v>1025</v>
      </c>
      <c r="BI113" s="17" t="s">
        <v>91</v>
      </c>
      <c r="BJ113" s="17"/>
      <c r="BK113" s="54" t="s">
        <v>1026</v>
      </c>
      <c r="BL113" s="17" t="s">
        <v>955</v>
      </c>
      <c r="BM113" s="42"/>
      <c r="BN113" s="17"/>
      <c r="BO113" s="43"/>
      <c r="BP113" s="43">
        <f t="shared" si="25"/>
        <v>2360065.9</v>
      </c>
      <c r="BQ113" s="17" t="s">
        <v>79</v>
      </c>
      <c r="BR113" s="17"/>
      <c r="BS113" s="17"/>
      <c r="BT113" s="17"/>
    </row>
    <row r="114" spans="1:72" ht="12.75" customHeight="1">
      <c r="A114" s="19" t="s">
        <v>1027</v>
      </c>
      <c r="B114" s="20" t="s">
        <v>70</v>
      </c>
      <c r="C114" s="21" t="s">
        <v>1028</v>
      </c>
      <c r="D114" s="22">
        <v>111</v>
      </c>
      <c r="E114" s="22" t="s">
        <v>1029</v>
      </c>
      <c r="F114" s="23">
        <v>44246</v>
      </c>
      <c r="G114" s="22" t="s">
        <v>1030</v>
      </c>
      <c r="H114" s="22" t="s">
        <v>74</v>
      </c>
      <c r="I114" s="22" t="s">
        <v>75</v>
      </c>
      <c r="J114" s="24" t="s">
        <v>76</v>
      </c>
      <c r="K114" s="24">
        <v>14921</v>
      </c>
      <c r="L114" s="24">
        <v>18621</v>
      </c>
      <c r="M114" s="23"/>
      <c r="N114" s="23">
        <v>44246</v>
      </c>
      <c r="O114" s="17"/>
      <c r="P114" s="25">
        <v>6120628</v>
      </c>
      <c r="Q114" s="25">
        <v>64266594</v>
      </c>
      <c r="R114" s="26">
        <f t="shared" ref="R114:R119" si="26">Q114-(P114/30*AJ114)</f>
        <v>0</v>
      </c>
      <c r="S114" s="22" t="s">
        <v>77</v>
      </c>
      <c r="T114" s="22" t="s">
        <v>78</v>
      </c>
      <c r="U114" s="27">
        <v>1010182072</v>
      </c>
      <c r="V114" s="27" t="s">
        <v>79</v>
      </c>
      <c r="W114" s="28" t="s">
        <v>80</v>
      </c>
      <c r="X114" s="28"/>
      <c r="Y114" s="22"/>
      <c r="Z114" s="22" t="s">
        <v>98</v>
      </c>
      <c r="AA114" s="22" t="s">
        <v>99</v>
      </c>
      <c r="AB114" s="22" t="s">
        <v>100</v>
      </c>
      <c r="AC114" s="104">
        <v>44245</v>
      </c>
      <c r="AD114" s="22" t="s">
        <v>1031</v>
      </c>
      <c r="AE114" s="17" t="s">
        <v>299</v>
      </c>
      <c r="AF114" s="22" t="s">
        <v>83</v>
      </c>
      <c r="AG114" s="22" t="s">
        <v>78</v>
      </c>
      <c r="AH114" s="31">
        <v>79690000</v>
      </c>
      <c r="AI114" s="17" t="s">
        <v>401</v>
      </c>
      <c r="AJ114" s="24">
        <v>315</v>
      </c>
      <c r="AK114" s="22" t="s">
        <v>85</v>
      </c>
      <c r="AL114" s="46">
        <v>44246</v>
      </c>
      <c r="AM114" s="50">
        <v>44246</v>
      </c>
      <c r="AN114" s="22" t="s">
        <v>86</v>
      </c>
      <c r="AO114" s="22">
        <v>0</v>
      </c>
      <c r="AP114" s="34">
        <v>0</v>
      </c>
      <c r="AQ114" s="35"/>
      <c r="AR114" s="29">
        <v>0</v>
      </c>
      <c r="AS114" s="35"/>
      <c r="AT114" s="36">
        <v>44246</v>
      </c>
      <c r="AU114" s="86">
        <v>44319</v>
      </c>
      <c r="AV114" s="36">
        <v>44320</v>
      </c>
      <c r="AW114" s="22" t="s">
        <v>87</v>
      </c>
      <c r="AX114" s="22"/>
      <c r="AY114" s="22"/>
      <c r="AZ114" s="22" t="s">
        <v>87</v>
      </c>
      <c r="BA114" s="22">
        <v>0</v>
      </c>
      <c r="BB114" s="22"/>
      <c r="BC114" s="22"/>
      <c r="BD114" s="22" t="s">
        <v>1032</v>
      </c>
      <c r="BE114" s="37" t="s">
        <v>1033</v>
      </c>
      <c r="BF114" s="38">
        <f t="shared" si="2"/>
        <v>64266594</v>
      </c>
      <c r="BG114" s="66" t="s">
        <v>302</v>
      </c>
      <c r="BH114" s="93" t="s">
        <v>1034</v>
      </c>
      <c r="BI114" s="71" t="s">
        <v>145</v>
      </c>
      <c r="BJ114" s="17"/>
      <c r="BK114" s="54" t="s">
        <v>1035</v>
      </c>
      <c r="BL114" s="17" t="s">
        <v>955</v>
      </c>
      <c r="BM114" s="42">
        <v>75</v>
      </c>
      <c r="BN114" s="77">
        <f>P114/30*BM114</f>
        <v>15301569.999999998</v>
      </c>
      <c r="BO114" s="43"/>
      <c r="BP114" s="43" t="s">
        <v>1036</v>
      </c>
      <c r="BQ114" s="64">
        <v>44742</v>
      </c>
      <c r="BR114" s="17" t="s">
        <v>79</v>
      </c>
      <c r="BS114" s="17"/>
      <c r="BT114" s="17"/>
    </row>
    <row r="115" spans="1:72" ht="12.75" customHeight="1">
      <c r="A115" s="19" t="s">
        <v>1037</v>
      </c>
      <c r="B115" s="20" t="s">
        <v>70</v>
      </c>
      <c r="C115" s="21" t="s">
        <v>1038</v>
      </c>
      <c r="D115" s="22">
        <v>112</v>
      </c>
      <c r="E115" s="22" t="s">
        <v>1039</v>
      </c>
      <c r="F115" s="23">
        <v>44246</v>
      </c>
      <c r="G115" s="22" t="s">
        <v>1040</v>
      </c>
      <c r="H115" s="22" t="s">
        <v>74</v>
      </c>
      <c r="I115" s="22" t="s">
        <v>75</v>
      </c>
      <c r="J115" s="24" t="s">
        <v>76</v>
      </c>
      <c r="K115" s="24">
        <v>19321</v>
      </c>
      <c r="L115" s="24">
        <v>18821</v>
      </c>
      <c r="M115" s="23"/>
      <c r="N115" s="23">
        <v>44246</v>
      </c>
      <c r="O115" s="17"/>
      <c r="P115" s="25">
        <v>6120628</v>
      </c>
      <c r="Q115" s="25">
        <v>63654531</v>
      </c>
      <c r="R115" s="26">
        <f t="shared" si="26"/>
        <v>-0.19999999552965164</v>
      </c>
      <c r="S115" s="22" t="s">
        <v>77</v>
      </c>
      <c r="T115" s="22" t="s">
        <v>78</v>
      </c>
      <c r="U115" s="27">
        <v>1015394879</v>
      </c>
      <c r="V115" s="27" t="s">
        <v>79</v>
      </c>
      <c r="W115" s="28" t="s">
        <v>80</v>
      </c>
      <c r="X115" s="28"/>
      <c r="Y115" s="22"/>
      <c r="Z115" s="22" t="s">
        <v>98</v>
      </c>
      <c r="AA115" s="22" t="s">
        <v>99</v>
      </c>
      <c r="AB115" s="22" t="s">
        <v>100</v>
      </c>
      <c r="AC115" s="104">
        <v>44245</v>
      </c>
      <c r="AD115" s="22" t="s">
        <v>1041</v>
      </c>
      <c r="AE115" s="17" t="s">
        <v>469</v>
      </c>
      <c r="AF115" s="22" t="s">
        <v>83</v>
      </c>
      <c r="AG115" s="22" t="s">
        <v>78</v>
      </c>
      <c r="AH115" s="31">
        <v>5947992</v>
      </c>
      <c r="AI115" s="17" t="s">
        <v>470</v>
      </c>
      <c r="AJ115" s="24">
        <v>312</v>
      </c>
      <c r="AK115" s="22" t="s">
        <v>85</v>
      </c>
      <c r="AL115" s="46">
        <v>44246</v>
      </c>
      <c r="AM115" s="50">
        <v>44246</v>
      </c>
      <c r="AN115" s="22" t="s">
        <v>86</v>
      </c>
      <c r="AO115" s="22">
        <v>0</v>
      </c>
      <c r="AP115" s="34">
        <v>0</v>
      </c>
      <c r="AQ115" s="35"/>
      <c r="AR115" s="29">
        <v>0</v>
      </c>
      <c r="AS115" s="35"/>
      <c r="AT115" s="36">
        <v>44246</v>
      </c>
      <c r="AU115" s="36">
        <v>44560</v>
      </c>
      <c r="AV115" s="20"/>
      <c r="AW115" s="22" t="s">
        <v>87</v>
      </c>
      <c r="AX115" s="22"/>
      <c r="AY115" s="22"/>
      <c r="AZ115" s="22" t="s">
        <v>87</v>
      </c>
      <c r="BA115" s="22">
        <v>0</v>
      </c>
      <c r="BB115" s="22"/>
      <c r="BC115" s="22"/>
      <c r="BD115" s="22"/>
      <c r="BE115" s="37" t="s">
        <v>1042</v>
      </c>
      <c r="BF115" s="38">
        <f t="shared" si="2"/>
        <v>63654531</v>
      </c>
      <c r="BG115" s="39" t="s">
        <v>96</v>
      </c>
      <c r="BH115" s="47" t="s">
        <v>1043</v>
      </c>
      <c r="BI115" s="17" t="s">
        <v>91</v>
      </c>
      <c r="BJ115" s="17"/>
      <c r="BK115" s="54" t="s">
        <v>1044</v>
      </c>
      <c r="BL115" s="17" t="s">
        <v>955</v>
      </c>
      <c r="BM115" s="42"/>
      <c r="BN115" s="17"/>
      <c r="BO115" s="43"/>
      <c r="BP115" s="43">
        <f t="shared" ref="BP115:BP126" si="27">Q115*0.1</f>
        <v>6365453.1000000006</v>
      </c>
      <c r="BQ115" s="64">
        <v>44742</v>
      </c>
      <c r="BR115" s="17"/>
      <c r="BS115" s="17"/>
      <c r="BT115" s="17"/>
    </row>
    <row r="116" spans="1:72" ht="12.75" customHeight="1">
      <c r="A116" s="19" t="s">
        <v>1045</v>
      </c>
      <c r="B116" s="20" t="s">
        <v>70</v>
      </c>
      <c r="C116" s="21" t="s">
        <v>1046</v>
      </c>
      <c r="D116" s="22">
        <v>113</v>
      </c>
      <c r="E116" s="22" t="s">
        <v>1047</v>
      </c>
      <c r="F116" s="23">
        <v>44246</v>
      </c>
      <c r="G116" s="22" t="s">
        <v>1048</v>
      </c>
      <c r="H116" s="22" t="s">
        <v>74</v>
      </c>
      <c r="I116" s="22" t="s">
        <v>75</v>
      </c>
      <c r="J116" s="24" t="s">
        <v>76</v>
      </c>
      <c r="K116" s="24">
        <v>21221</v>
      </c>
      <c r="L116" s="24">
        <v>18721</v>
      </c>
      <c r="M116" s="23"/>
      <c r="N116" s="23">
        <v>44246</v>
      </c>
      <c r="O116" s="17"/>
      <c r="P116" s="25">
        <v>6120628</v>
      </c>
      <c r="Q116" s="25">
        <v>61206280</v>
      </c>
      <c r="R116" s="26">
        <f t="shared" si="26"/>
        <v>0</v>
      </c>
      <c r="S116" s="22" t="s">
        <v>77</v>
      </c>
      <c r="T116" s="22" t="s">
        <v>78</v>
      </c>
      <c r="U116" s="27">
        <v>11318957</v>
      </c>
      <c r="V116" s="27" t="s">
        <v>79</v>
      </c>
      <c r="W116" s="28" t="s">
        <v>80</v>
      </c>
      <c r="X116" s="28"/>
      <c r="Y116" s="22"/>
      <c r="Z116" s="22" t="s">
        <v>98</v>
      </c>
      <c r="AA116" s="22" t="s">
        <v>99</v>
      </c>
      <c r="AB116" s="22" t="s">
        <v>100</v>
      </c>
      <c r="AC116" s="45">
        <v>44246</v>
      </c>
      <c r="AD116" s="22" t="s">
        <v>1049</v>
      </c>
      <c r="AE116" s="17" t="s">
        <v>178</v>
      </c>
      <c r="AF116" s="22" t="s">
        <v>83</v>
      </c>
      <c r="AG116" s="22" t="s">
        <v>78</v>
      </c>
      <c r="AH116" s="31">
        <v>35114738</v>
      </c>
      <c r="AI116" s="17" t="s">
        <v>179</v>
      </c>
      <c r="AJ116" s="24">
        <v>300</v>
      </c>
      <c r="AK116" s="22" t="s">
        <v>85</v>
      </c>
      <c r="AL116" s="46">
        <v>44246</v>
      </c>
      <c r="AM116" s="50">
        <v>44246</v>
      </c>
      <c r="AN116" s="22" t="s">
        <v>86</v>
      </c>
      <c r="AO116" s="22">
        <v>0</v>
      </c>
      <c r="AP116" s="34">
        <v>0</v>
      </c>
      <c r="AQ116" s="35"/>
      <c r="AR116" s="29">
        <v>0</v>
      </c>
      <c r="AS116" s="35"/>
      <c r="AT116" s="36">
        <v>44246</v>
      </c>
      <c r="AU116" s="36">
        <v>44548</v>
      </c>
      <c r="AV116" s="20"/>
      <c r="AW116" s="22" t="s">
        <v>87</v>
      </c>
      <c r="AX116" s="22"/>
      <c r="AY116" s="22"/>
      <c r="AZ116" s="22" t="s">
        <v>87</v>
      </c>
      <c r="BA116" s="22">
        <v>0</v>
      </c>
      <c r="BB116" s="22"/>
      <c r="BC116" s="22"/>
      <c r="BD116" s="22"/>
      <c r="BE116" s="37" t="s">
        <v>1050</v>
      </c>
      <c r="BF116" s="38">
        <f t="shared" si="2"/>
        <v>61206280</v>
      </c>
      <c r="BG116" s="39" t="s">
        <v>96</v>
      </c>
      <c r="BH116" s="40" t="s">
        <v>1051</v>
      </c>
      <c r="BI116" s="17" t="s">
        <v>172</v>
      </c>
      <c r="BJ116" s="17"/>
      <c r="BK116" s="54" t="s">
        <v>1052</v>
      </c>
      <c r="BL116" s="17" t="s">
        <v>955</v>
      </c>
      <c r="BM116" s="42"/>
      <c r="BN116" s="17"/>
      <c r="BO116" s="43"/>
      <c r="BP116" s="43">
        <f t="shared" si="27"/>
        <v>6120628</v>
      </c>
      <c r="BQ116" s="64">
        <v>44746</v>
      </c>
      <c r="BR116" s="17"/>
      <c r="BS116" s="17"/>
      <c r="BT116" s="17"/>
    </row>
    <row r="117" spans="1:72" ht="12.75" customHeight="1">
      <c r="A117" s="63" t="s">
        <v>1053</v>
      </c>
      <c r="B117" s="20" t="s">
        <v>70</v>
      </c>
      <c r="C117" s="21" t="s">
        <v>1054</v>
      </c>
      <c r="D117" s="22">
        <v>114</v>
      </c>
      <c r="E117" s="22" t="s">
        <v>1055</v>
      </c>
      <c r="F117" s="23">
        <v>44246</v>
      </c>
      <c r="G117" s="22" t="s">
        <v>1056</v>
      </c>
      <c r="H117" s="22" t="s">
        <v>74</v>
      </c>
      <c r="I117" s="22" t="s">
        <v>75</v>
      </c>
      <c r="J117" s="24" t="s">
        <v>76</v>
      </c>
      <c r="K117" s="24">
        <v>15321</v>
      </c>
      <c r="L117" s="24">
        <v>19021</v>
      </c>
      <c r="M117" s="23"/>
      <c r="N117" s="23">
        <v>44246</v>
      </c>
      <c r="O117" s="17"/>
      <c r="P117" s="25">
        <v>3235673</v>
      </c>
      <c r="Q117" s="25">
        <v>33543143</v>
      </c>
      <c r="R117" s="26">
        <f t="shared" si="26"/>
        <v>-0.43333333358168602</v>
      </c>
      <c r="S117" s="22" t="s">
        <v>77</v>
      </c>
      <c r="T117" s="22" t="s">
        <v>78</v>
      </c>
      <c r="U117" s="27">
        <v>1013643913</v>
      </c>
      <c r="V117" s="27" t="s">
        <v>79</v>
      </c>
      <c r="W117" s="28" t="s">
        <v>80</v>
      </c>
      <c r="X117" s="28"/>
      <c r="Y117" s="22"/>
      <c r="Z117" s="22" t="s">
        <v>81</v>
      </c>
      <c r="AA117" s="29"/>
      <c r="AB117" s="30" t="s">
        <v>79</v>
      </c>
      <c r="AC117" s="30" t="s">
        <v>79</v>
      </c>
      <c r="AD117" s="30" t="s">
        <v>79</v>
      </c>
      <c r="AE117" s="17" t="s">
        <v>228</v>
      </c>
      <c r="AF117" s="22" t="s">
        <v>83</v>
      </c>
      <c r="AG117" s="22" t="s">
        <v>78</v>
      </c>
      <c r="AH117" s="31">
        <v>52197050</v>
      </c>
      <c r="AI117" s="17" t="s">
        <v>190</v>
      </c>
      <c r="AJ117" s="24">
        <v>311</v>
      </c>
      <c r="AK117" s="22" t="s">
        <v>85</v>
      </c>
      <c r="AL117" s="32" t="s">
        <v>79</v>
      </c>
      <c r="AM117" s="50">
        <v>44246</v>
      </c>
      <c r="AN117" s="22" t="s">
        <v>86</v>
      </c>
      <c r="AO117" s="22">
        <v>0</v>
      </c>
      <c r="AP117" s="34">
        <v>0</v>
      </c>
      <c r="AQ117" s="35"/>
      <c r="AR117" s="29">
        <v>0</v>
      </c>
      <c r="AS117" s="35"/>
      <c r="AT117" s="36">
        <v>44246</v>
      </c>
      <c r="AU117" s="36">
        <v>44559</v>
      </c>
      <c r="AV117" s="20"/>
      <c r="AW117" s="22" t="s">
        <v>87</v>
      </c>
      <c r="AX117" s="22"/>
      <c r="AY117" s="22"/>
      <c r="AZ117" s="22" t="s">
        <v>87</v>
      </c>
      <c r="BA117" s="22">
        <v>0</v>
      </c>
      <c r="BB117" s="22"/>
      <c r="BC117" s="22"/>
      <c r="BD117" s="22"/>
      <c r="BE117" s="37" t="s">
        <v>1057</v>
      </c>
      <c r="BF117" s="38">
        <f t="shared" si="2"/>
        <v>33543143</v>
      </c>
      <c r="BG117" s="39" t="s">
        <v>114</v>
      </c>
      <c r="BH117" s="40" t="s">
        <v>1058</v>
      </c>
      <c r="BI117" s="17" t="s">
        <v>91</v>
      </c>
      <c r="BJ117" s="17"/>
      <c r="BK117" s="54" t="s">
        <v>1059</v>
      </c>
      <c r="BL117" s="17" t="s">
        <v>955</v>
      </c>
      <c r="BM117" s="42"/>
      <c r="BN117" s="17"/>
      <c r="BO117" s="43"/>
      <c r="BP117" s="43">
        <f t="shared" si="27"/>
        <v>3354314.3000000003</v>
      </c>
      <c r="BQ117" s="17" t="s">
        <v>79</v>
      </c>
      <c r="BR117" s="17"/>
      <c r="BS117" s="17"/>
      <c r="BT117" s="17"/>
    </row>
    <row r="118" spans="1:72" ht="12.75" customHeight="1">
      <c r="A118" s="19" t="s">
        <v>1060</v>
      </c>
      <c r="B118" s="20" t="s">
        <v>70</v>
      </c>
      <c r="C118" s="21" t="s">
        <v>1061</v>
      </c>
      <c r="D118" s="22">
        <v>115</v>
      </c>
      <c r="E118" s="22" t="s">
        <v>1062</v>
      </c>
      <c r="F118" s="23">
        <v>44246</v>
      </c>
      <c r="G118" s="22" t="s">
        <v>1063</v>
      </c>
      <c r="H118" s="22" t="s">
        <v>74</v>
      </c>
      <c r="I118" s="22" t="s">
        <v>75</v>
      </c>
      <c r="J118" s="24" t="s">
        <v>76</v>
      </c>
      <c r="K118" s="24">
        <v>18421</v>
      </c>
      <c r="L118" s="24">
        <v>18921</v>
      </c>
      <c r="M118" s="23"/>
      <c r="N118" s="23">
        <v>44246</v>
      </c>
      <c r="O118" s="17"/>
      <c r="P118" s="25">
        <v>5532323</v>
      </c>
      <c r="Q118" s="25">
        <v>44258584</v>
      </c>
      <c r="R118" s="26">
        <f t="shared" si="26"/>
        <v>0</v>
      </c>
      <c r="S118" s="22" t="s">
        <v>77</v>
      </c>
      <c r="T118" s="22" t="s">
        <v>78</v>
      </c>
      <c r="U118" s="27">
        <v>53911075</v>
      </c>
      <c r="V118" s="27" t="s">
        <v>79</v>
      </c>
      <c r="W118" s="28" t="s">
        <v>80</v>
      </c>
      <c r="X118" s="28"/>
      <c r="Y118" s="22"/>
      <c r="Z118" s="22" t="s">
        <v>98</v>
      </c>
      <c r="AA118" s="22" t="s">
        <v>99</v>
      </c>
      <c r="AB118" s="22" t="s">
        <v>100</v>
      </c>
      <c r="AC118" s="45">
        <v>44246</v>
      </c>
      <c r="AD118" s="22" t="s">
        <v>1064</v>
      </c>
      <c r="AE118" s="17" t="s">
        <v>442</v>
      </c>
      <c r="AF118" s="22" t="s">
        <v>83</v>
      </c>
      <c r="AG118" s="22" t="s">
        <v>78</v>
      </c>
      <c r="AH118" s="31">
        <v>52821677</v>
      </c>
      <c r="AI118" s="17" t="s">
        <v>217</v>
      </c>
      <c r="AJ118" s="24">
        <v>240</v>
      </c>
      <c r="AK118" s="22" t="s">
        <v>85</v>
      </c>
      <c r="AL118" s="46">
        <v>44246</v>
      </c>
      <c r="AM118" s="50">
        <v>44246</v>
      </c>
      <c r="AN118" s="22" t="s">
        <v>218</v>
      </c>
      <c r="AO118" s="22">
        <v>1</v>
      </c>
      <c r="AP118" s="34">
        <f>P118/30*AR118</f>
        <v>13277575.199999999</v>
      </c>
      <c r="AQ118" s="35">
        <v>44484</v>
      </c>
      <c r="AR118" s="59">
        <v>72</v>
      </c>
      <c r="AS118" s="35">
        <v>44484</v>
      </c>
      <c r="AT118" s="36">
        <v>44246</v>
      </c>
      <c r="AU118" s="60">
        <v>44560</v>
      </c>
      <c r="AV118" s="20"/>
      <c r="AW118" s="22" t="s">
        <v>87</v>
      </c>
      <c r="AX118" s="22"/>
      <c r="AY118" s="22"/>
      <c r="AZ118" s="22" t="s">
        <v>87</v>
      </c>
      <c r="BA118" s="22">
        <v>0</v>
      </c>
      <c r="BB118" s="22"/>
      <c r="BC118" s="22"/>
      <c r="BD118" s="22" t="s">
        <v>1065</v>
      </c>
      <c r="BE118" s="37" t="s">
        <v>1066</v>
      </c>
      <c r="BF118" s="38">
        <f t="shared" si="2"/>
        <v>57536159.200000003</v>
      </c>
      <c r="BG118" s="39" t="s">
        <v>143</v>
      </c>
      <c r="BH118" s="40" t="s">
        <v>1067</v>
      </c>
      <c r="BI118" s="17" t="s">
        <v>91</v>
      </c>
      <c r="BJ118" s="94" t="s">
        <v>809</v>
      </c>
      <c r="BK118" s="54" t="s">
        <v>1068</v>
      </c>
      <c r="BL118" s="17" t="s">
        <v>955</v>
      </c>
      <c r="BM118" s="42"/>
      <c r="BN118" s="17"/>
      <c r="BO118" s="43"/>
      <c r="BP118" s="43">
        <f t="shared" si="27"/>
        <v>4425858.4000000004</v>
      </c>
      <c r="BQ118" s="64">
        <v>44676</v>
      </c>
      <c r="BR118" s="17"/>
      <c r="BS118" s="17"/>
      <c r="BT118" s="17"/>
    </row>
    <row r="119" spans="1:72" ht="12.75" customHeight="1">
      <c r="A119" s="19" t="s">
        <v>1069</v>
      </c>
      <c r="B119" s="20" t="s">
        <v>70</v>
      </c>
      <c r="C119" s="21" t="s">
        <v>1070</v>
      </c>
      <c r="D119" s="22">
        <v>116</v>
      </c>
      <c r="E119" s="22" t="s">
        <v>1071</v>
      </c>
      <c r="F119" s="23">
        <v>44246</v>
      </c>
      <c r="G119" s="22" t="s">
        <v>1072</v>
      </c>
      <c r="H119" s="22" t="s">
        <v>74</v>
      </c>
      <c r="I119" s="22" t="s">
        <v>75</v>
      </c>
      <c r="J119" s="24" t="s">
        <v>76</v>
      </c>
      <c r="K119" s="24">
        <v>20621</v>
      </c>
      <c r="L119" s="24">
        <v>19121</v>
      </c>
      <c r="M119" s="23"/>
      <c r="N119" s="23">
        <v>44246</v>
      </c>
      <c r="O119" s="17"/>
      <c r="P119" s="25">
        <v>6120628</v>
      </c>
      <c r="Q119" s="25">
        <v>63654531</v>
      </c>
      <c r="R119" s="26">
        <f t="shared" si="26"/>
        <v>-0.19999999552965164</v>
      </c>
      <c r="S119" s="22" t="s">
        <v>77</v>
      </c>
      <c r="T119" s="22" t="s">
        <v>78</v>
      </c>
      <c r="U119" s="27">
        <v>27080661</v>
      </c>
      <c r="V119" s="27" t="s">
        <v>79</v>
      </c>
      <c r="W119" s="28" t="s">
        <v>80</v>
      </c>
      <c r="X119" s="28"/>
      <c r="Y119" s="22"/>
      <c r="Z119" s="22" t="s">
        <v>98</v>
      </c>
      <c r="AA119" s="22" t="s">
        <v>99</v>
      </c>
      <c r="AB119" s="22" t="s">
        <v>100</v>
      </c>
      <c r="AC119" s="45">
        <v>44246</v>
      </c>
      <c r="AD119" s="22" t="s">
        <v>1073</v>
      </c>
      <c r="AE119" s="17" t="s">
        <v>469</v>
      </c>
      <c r="AF119" s="22" t="s">
        <v>83</v>
      </c>
      <c r="AG119" s="22" t="s">
        <v>78</v>
      </c>
      <c r="AH119" s="31">
        <v>5947992</v>
      </c>
      <c r="AI119" s="17" t="s">
        <v>470</v>
      </c>
      <c r="AJ119" s="24">
        <v>312</v>
      </c>
      <c r="AK119" s="22" t="s">
        <v>85</v>
      </c>
      <c r="AL119" s="46">
        <v>44246</v>
      </c>
      <c r="AM119" s="50">
        <v>44246</v>
      </c>
      <c r="AN119" s="22" t="s">
        <v>86</v>
      </c>
      <c r="AO119" s="22">
        <v>0</v>
      </c>
      <c r="AP119" s="34">
        <v>0</v>
      </c>
      <c r="AQ119" s="35"/>
      <c r="AR119" s="29">
        <v>0</v>
      </c>
      <c r="AS119" s="35"/>
      <c r="AT119" s="36">
        <v>44246</v>
      </c>
      <c r="AU119" s="36">
        <v>44560</v>
      </c>
      <c r="AV119" s="20"/>
      <c r="AW119" s="22" t="s">
        <v>87</v>
      </c>
      <c r="AX119" s="22"/>
      <c r="AY119" s="22"/>
      <c r="AZ119" s="22" t="s">
        <v>87</v>
      </c>
      <c r="BA119" s="22">
        <v>0</v>
      </c>
      <c r="BB119" s="22"/>
      <c r="BC119" s="22"/>
      <c r="BD119" s="22"/>
      <c r="BE119" s="37" t="s">
        <v>1074</v>
      </c>
      <c r="BF119" s="38">
        <f t="shared" si="2"/>
        <v>63654531</v>
      </c>
      <c r="BG119" s="39" t="s">
        <v>143</v>
      </c>
      <c r="BH119" s="47" t="s">
        <v>1075</v>
      </c>
      <c r="BI119" s="17" t="s">
        <v>91</v>
      </c>
      <c r="BJ119" s="17"/>
      <c r="BK119" s="54" t="s">
        <v>1076</v>
      </c>
      <c r="BL119" s="17" t="s">
        <v>955</v>
      </c>
      <c r="BM119" s="42"/>
      <c r="BN119" s="17"/>
      <c r="BO119" s="43"/>
      <c r="BP119" s="43">
        <f t="shared" si="27"/>
        <v>6365453.1000000006</v>
      </c>
      <c r="BQ119" s="64">
        <v>44742</v>
      </c>
      <c r="BR119" s="17"/>
      <c r="BS119" s="17"/>
      <c r="BT119" s="17"/>
    </row>
    <row r="120" spans="1:72" ht="12.75" customHeight="1">
      <c r="A120" s="19" t="s">
        <v>1077</v>
      </c>
      <c r="B120" s="20" t="s">
        <v>70</v>
      </c>
      <c r="C120" s="21" t="s">
        <v>1078</v>
      </c>
      <c r="D120" s="84" t="s">
        <v>1079</v>
      </c>
      <c r="E120" s="85" t="s">
        <v>1080</v>
      </c>
      <c r="F120" s="23">
        <v>44246</v>
      </c>
      <c r="G120" s="22" t="s">
        <v>1081</v>
      </c>
      <c r="H120" s="22" t="s">
        <v>74</v>
      </c>
      <c r="I120" s="22" t="s">
        <v>75</v>
      </c>
      <c r="J120" s="24" t="s">
        <v>76</v>
      </c>
      <c r="K120" s="24">
        <v>20821</v>
      </c>
      <c r="L120" s="24">
        <v>19221</v>
      </c>
      <c r="M120" s="23"/>
      <c r="N120" s="23">
        <v>44246</v>
      </c>
      <c r="O120" s="17"/>
      <c r="P120" s="25">
        <v>3948428</v>
      </c>
      <c r="Q120" s="25">
        <v>35535852</v>
      </c>
      <c r="R120" s="26">
        <f>P120/30*233</f>
        <v>30666124.133333333</v>
      </c>
      <c r="S120" s="22" t="s">
        <v>77</v>
      </c>
      <c r="T120" s="22" t="s">
        <v>78</v>
      </c>
      <c r="U120" s="27">
        <v>1032429942</v>
      </c>
      <c r="V120" s="27" t="s">
        <v>79</v>
      </c>
      <c r="W120" s="28" t="s">
        <v>80</v>
      </c>
      <c r="X120" s="28"/>
      <c r="Y120" s="22"/>
      <c r="Z120" s="22" t="s">
        <v>81</v>
      </c>
      <c r="AA120" s="29"/>
      <c r="AB120" s="30" t="s">
        <v>79</v>
      </c>
      <c r="AC120" s="30" t="s">
        <v>79</v>
      </c>
      <c r="AD120" s="30" t="s">
        <v>79</v>
      </c>
      <c r="AE120" s="17" t="s">
        <v>823</v>
      </c>
      <c r="AF120" s="22" t="s">
        <v>83</v>
      </c>
      <c r="AG120" s="22" t="s">
        <v>78</v>
      </c>
      <c r="AH120" s="31">
        <v>80857647</v>
      </c>
      <c r="AI120" s="17" t="s">
        <v>824</v>
      </c>
      <c r="AJ120" s="106">
        <v>270</v>
      </c>
      <c r="AK120" s="22" t="s">
        <v>85</v>
      </c>
      <c r="AL120" s="32" t="s">
        <v>79</v>
      </c>
      <c r="AM120" s="50">
        <v>44246</v>
      </c>
      <c r="AN120" s="22" t="s">
        <v>86</v>
      </c>
      <c r="AO120" s="22">
        <v>0</v>
      </c>
      <c r="AP120" s="34">
        <v>0</v>
      </c>
      <c r="AQ120" s="35"/>
      <c r="AR120" s="29">
        <v>0</v>
      </c>
      <c r="AS120" s="35"/>
      <c r="AT120" s="36">
        <v>44246</v>
      </c>
      <c r="AU120" s="86">
        <v>44280</v>
      </c>
      <c r="AV120" s="36"/>
      <c r="AW120" s="22" t="s">
        <v>87</v>
      </c>
      <c r="AX120" s="22"/>
      <c r="AY120" s="22"/>
      <c r="AZ120" s="22" t="s">
        <v>87</v>
      </c>
      <c r="BA120" s="22">
        <v>0</v>
      </c>
      <c r="BB120" s="22"/>
      <c r="BC120" s="22"/>
      <c r="BD120" s="22"/>
      <c r="BE120" s="37" t="s">
        <v>1082</v>
      </c>
      <c r="BF120" s="38">
        <f t="shared" si="2"/>
        <v>35535852</v>
      </c>
      <c r="BG120" s="39" t="s">
        <v>114</v>
      </c>
      <c r="BH120" s="40" t="s">
        <v>1083</v>
      </c>
      <c r="BI120" s="17" t="s">
        <v>688</v>
      </c>
      <c r="BJ120" s="17"/>
      <c r="BK120" s="54" t="s">
        <v>1084</v>
      </c>
      <c r="BL120" s="17" t="s">
        <v>955</v>
      </c>
      <c r="BM120" s="42">
        <v>37</v>
      </c>
      <c r="BN120" s="77">
        <f t="shared" ref="BN120:BN121" si="28">P120/30*BM120</f>
        <v>4869727.8666666662</v>
      </c>
      <c r="BO120" s="43"/>
      <c r="BP120" s="43">
        <f t="shared" si="27"/>
        <v>3553585.2</v>
      </c>
      <c r="BQ120" s="17" t="s">
        <v>79</v>
      </c>
      <c r="BR120" s="17" t="s">
        <v>79</v>
      </c>
      <c r="BS120" s="17"/>
      <c r="BT120" s="17"/>
    </row>
    <row r="121" spans="1:72" ht="12.75" customHeight="1">
      <c r="A121" s="19" t="s">
        <v>1085</v>
      </c>
      <c r="B121" s="20" t="s">
        <v>70</v>
      </c>
      <c r="C121" s="21" t="s">
        <v>1078</v>
      </c>
      <c r="D121" s="84" t="s">
        <v>1086</v>
      </c>
      <c r="E121" s="85" t="s">
        <v>1087</v>
      </c>
      <c r="F121" s="23">
        <v>44281</v>
      </c>
      <c r="G121" s="22" t="s">
        <v>1081</v>
      </c>
      <c r="H121" s="22" t="s">
        <v>74</v>
      </c>
      <c r="I121" s="22" t="s">
        <v>75</v>
      </c>
      <c r="J121" s="24" t="s">
        <v>76</v>
      </c>
      <c r="K121" s="24">
        <v>20821</v>
      </c>
      <c r="L121" s="24">
        <v>31921</v>
      </c>
      <c r="M121" s="23"/>
      <c r="N121" s="23">
        <v>44281</v>
      </c>
      <c r="O121" s="17"/>
      <c r="P121" s="25">
        <v>3948428</v>
      </c>
      <c r="Q121" s="25">
        <f t="shared" ref="Q121:Q122" si="29">P121/30*AJ121</f>
        <v>30666124.133333333</v>
      </c>
      <c r="R121" s="26">
        <f t="shared" ref="R121:R186" si="30">Q121-(P121/30*AJ121)</f>
        <v>0</v>
      </c>
      <c r="S121" s="22" t="s">
        <v>77</v>
      </c>
      <c r="T121" s="22" t="s">
        <v>78</v>
      </c>
      <c r="U121" s="27">
        <v>1085272006</v>
      </c>
      <c r="V121" s="27" t="s">
        <v>79</v>
      </c>
      <c r="W121" s="28" t="s">
        <v>80</v>
      </c>
      <c r="X121" s="28"/>
      <c r="Y121" s="22"/>
      <c r="Z121" s="22" t="s">
        <v>81</v>
      </c>
      <c r="AA121" s="29"/>
      <c r="AB121" s="30" t="s">
        <v>79</v>
      </c>
      <c r="AC121" s="30" t="s">
        <v>79</v>
      </c>
      <c r="AD121" s="30" t="s">
        <v>79</v>
      </c>
      <c r="AE121" s="17" t="s">
        <v>823</v>
      </c>
      <c r="AF121" s="22" t="s">
        <v>83</v>
      </c>
      <c r="AG121" s="22" t="s">
        <v>78</v>
      </c>
      <c r="AH121" s="31">
        <v>80857647</v>
      </c>
      <c r="AI121" s="17" t="s">
        <v>824</v>
      </c>
      <c r="AJ121" s="106">
        <f>210+23</f>
        <v>233</v>
      </c>
      <c r="AK121" s="22" t="s">
        <v>85</v>
      </c>
      <c r="AL121" s="32" t="s">
        <v>79</v>
      </c>
      <c r="AM121" s="50">
        <v>44281</v>
      </c>
      <c r="AN121" s="22" t="s">
        <v>86</v>
      </c>
      <c r="AO121" s="22">
        <v>0</v>
      </c>
      <c r="AP121" s="34">
        <v>0</v>
      </c>
      <c r="AQ121" s="35"/>
      <c r="AR121" s="29">
        <v>0</v>
      </c>
      <c r="AS121" s="35"/>
      <c r="AT121" s="36">
        <v>44281</v>
      </c>
      <c r="AU121" s="86">
        <v>44425</v>
      </c>
      <c r="AV121" s="36"/>
      <c r="AW121" s="22" t="s">
        <v>87</v>
      </c>
      <c r="AX121" s="22"/>
      <c r="AY121" s="22"/>
      <c r="AZ121" s="22" t="s">
        <v>87</v>
      </c>
      <c r="BA121" s="22">
        <v>0</v>
      </c>
      <c r="BB121" s="22"/>
      <c r="BC121" s="22"/>
      <c r="BD121" s="22"/>
      <c r="BE121" s="37" t="s">
        <v>1082</v>
      </c>
      <c r="BF121" s="38">
        <f t="shared" si="2"/>
        <v>30666124.133333333</v>
      </c>
      <c r="BG121" s="39" t="s">
        <v>114</v>
      </c>
      <c r="BH121" s="40" t="s">
        <v>1083</v>
      </c>
      <c r="BI121" s="17" t="s">
        <v>688</v>
      </c>
      <c r="BJ121" s="17"/>
      <c r="BK121" s="54" t="s">
        <v>1084</v>
      </c>
      <c r="BL121" s="100" t="s">
        <v>865</v>
      </c>
      <c r="BM121" s="42">
        <f>120+22</f>
        <v>142</v>
      </c>
      <c r="BN121" s="77">
        <f t="shared" si="28"/>
        <v>18689225.866666667</v>
      </c>
      <c r="BO121" s="43"/>
      <c r="BP121" s="43">
        <f t="shared" si="27"/>
        <v>3066612.4133333336</v>
      </c>
      <c r="BQ121" s="17" t="s">
        <v>79</v>
      </c>
      <c r="BR121" s="17" t="s">
        <v>79</v>
      </c>
      <c r="BS121" s="17"/>
      <c r="BT121" s="17"/>
    </row>
    <row r="122" spans="1:72" ht="12.75" customHeight="1">
      <c r="A122" s="19" t="s">
        <v>1088</v>
      </c>
      <c r="B122" s="20" t="s">
        <v>70</v>
      </c>
      <c r="C122" s="21" t="s">
        <v>1078</v>
      </c>
      <c r="D122" s="22">
        <v>117</v>
      </c>
      <c r="E122" s="22" t="s">
        <v>1089</v>
      </c>
      <c r="F122" s="23">
        <v>44426</v>
      </c>
      <c r="G122" s="22" t="s">
        <v>1081</v>
      </c>
      <c r="H122" s="22" t="s">
        <v>74</v>
      </c>
      <c r="I122" s="22" t="s">
        <v>75</v>
      </c>
      <c r="J122" s="24" t="s">
        <v>76</v>
      </c>
      <c r="K122" s="24">
        <v>20821</v>
      </c>
      <c r="L122" s="24">
        <v>31921</v>
      </c>
      <c r="M122" s="23"/>
      <c r="N122" s="23">
        <v>44281</v>
      </c>
      <c r="O122" s="17"/>
      <c r="P122" s="25">
        <v>3948428</v>
      </c>
      <c r="Q122" s="25">
        <f t="shared" si="29"/>
        <v>11976898.266666666</v>
      </c>
      <c r="R122" s="26">
        <f t="shared" si="30"/>
        <v>0</v>
      </c>
      <c r="S122" s="22" t="s">
        <v>77</v>
      </c>
      <c r="T122" s="22" t="s">
        <v>78</v>
      </c>
      <c r="U122" s="27">
        <v>1030572416</v>
      </c>
      <c r="V122" s="27" t="s">
        <v>79</v>
      </c>
      <c r="W122" s="28" t="s">
        <v>80</v>
      </c>
      <c r="X122" s="28"/>
      <c r="Y122" s="22"/>
      <c r="Z122" s="22" t="s">
        <v>81</v>
      </c>
      <c r="AA122" s="29"/>
      <c r="AB122" s="30" t="s">
        <v>79</v>
      </c>
      <c r="AC122" s="30" t="s">
        <v>79</v>
      </c>
      <c r="AD122" s="30" t="s">
        <v>79</v>
      </c>
      <c r="AE122" s="17" t="s">
        <v>823</v>
      </c>
      <c r="AF122" s="22" t="s">
        <v>83</v>
      </c>
      <c r="AG122" s="22" t="s">
        <v>78</v>
      </c>
      <c r="AH122" s="31">
        <v>80857647</v>
      </c>
      <c r="AI122" s="17" t="s">
        <v>824</v>
      </c>
      <c r="AJ122" s="24">
        <v>91</v>
      </c>
      <c r="AK122" s="22" t="s">
        <v>85</v>
      </c>
      <c r="AL122" s="32" t="s">
        <v>79</v>
      </c>
      <c r="AM122" s="50">
        <v>44426</v>
      </c>
      <c r="AN122" s="22" t="s">
        <v>218</v>
      </c>
      <c r="AO122" s="22">
        <v>1</v>
      </c>
      <c r="AP122" s="34">
        <f>P122/30*AR122</f>
        <v>3553585.1999999997</v>
      </c>
      <c r="AQ122" s="35">
        <v>44517</v>
      </c>
      <c r="AR122" s="59">
        <v>27</v>
      </c>
      <c r="AS122" s="35">
        <v>44517</v>
      </c>
      <c r="AT122" s="36">
        <v>44426</v>
      </c>
      <c r="AU122" s="60">
        <v>44545</v>
      </c>
      <c r="AV122" s="20"/>
      <c r="AW122" s="22" t="s">
        <v>87</v>
      </c>
      <c r="AX122" s="22"/>
      <c r="AY122" s="22"/>
      <c r="AZ122" s="22" t="s">
        <v>87</v>
      </c>
      <c r="BA122" s="22">
        <v>0</v>
      </c>
      <c r="BB122" s="22"/>
      <c r="BC122" s="22"/>
      <c r="BD122" s="22" t="s">
        <v>1090</v>
      </c>
      <c r="BE122" s="37" t="s">
        <v>1082</v>
      </c>
      <c r="BF122" s="38">
        <f t="shared" si="2"/>
        <v>15530483.466666665</v>
      </c>
      <c r="BG122" s="39" t="s">
        <v>114</v>
      </c>
      <c r="BH122" s="51" t="s">
        <v>1083</v>
      </c>
      <c r="BI122" s="17" t="s">
        <v>172</v>
      </c>
      <c r="BJ122" s="17"/>
      <c r="BK122" s="54" t="s">
        <v>1084</v>
      </c>
      <c r="BL122" s="100" t="s">
        <v>865</v>
      </c>
      <c r="BM122" s="42"/>
      <c r="BN122" s="17"/>
      <c r="BO122" s="43"/>
      <c r="BP122" s="43">
        <f t="shared" si="27"/>
        <v>1197689.8266666667</v>
      </c>
      <c r="BQ122" s="17" t="s">
        <v>79</v>
      </c>
      <c r="BR122" s="17"/>
      <c r="BS122" s="17"/>
      <c r="BT122" s="17"/>
    </row>
    <row r="123" spans="1:72" ht="12.75" customHeight="1">
      <c r="A123" s="19" t="s">
        <v>1091</v>
      </c>
      <c r="B123" s="20" t="s">
        <v>70</v>
      </c>
      <c r="C123" s="21" t="s">
        <v>1092</v>
      </c>
      <c r="D123" s="84" t="s">
        <v>1093</v>
      </c>
      <c r="E123" s="85" t="s">
        <v>1094</v>
      </c>
      <c r="F123" s="23">
        <v>44246</v>
      </c>
      <c r="G123" s="22" t="s">
        <v>1095</v>
      </c>
      <c r="H123" s="22" t="s">
        <v>74</v>
      </c>
      <c r="I123" s="22" t="s">
        <v>75</v>
      </c>
      <c r="J123" s="24" t="s">
        <v>76</v>
      </c>
      <c r="K123" s="24">
        <v>20421</v>
      </c>
      <c r="L123" s="24">
        <v>19321</v>
      </c>
      <c r="M123" s="23"/>
      <c r="N123" s="23">
        <v>44246</v>
      </c>
      <c r="O123" s="17"/>
      <c r="P123" s="25">
        <v>6120628</v>
      </c>
      <c r="Q123" s="25">
        <v>55085652</v>
      </c>
      <c r="R123" s="26">
        <f t="shared" si="30"/>
        <v>0</v>
      </c>
      <c r="S123" s="22" t="s">
        <v>77</v>
      </c>
      <c r="T123" s="22" t="s">
        <v>78</v>
      </c>
      <c r="U123" s="27">
        <v>1110495277</v>
      </c>
      <c r="V123" s="27" t="s">
        <v>79</v>
      </c>
      <c r="W123" s="28" t="s">
        <v>80</v>
      </c>
      <c r="X123" s="28"/>
      <c r="Y123" s="22"/>
      <c r="Z123" s="22" t="s">
        <v>98</v>
      </c>
      <c r="AA123" s="22" t="s">
        <v>99</v>
      </c>
      <c r="AB123" s="22" t="s">
        <v>100</v>
      </c>
      <c r="AC123" s="45">
        <v>44246</v>
      </c>
      <c r="AD123" s="22" t="s">
        <v>1096</v>
      </c>
      <c r="AE123" s="17" t="s">
        <v>823</v>
      </c>
      <c r="AF123" s="22" t="s">
        <v>83</v>
      </c>
      <c r="AG123" s="22" t="s">
        <v>78</v>
      </c>
      <c r="AH123" s="31">
        <v>80857647</v>
      </c>
      <c r="AI123" s="17" t="s">
        <v>824</v>
      </c>
      <c r="AJ123" s="106">
        <v>270</v>
      </c>
      <c r="AK123" s="22" t="s">
        <v>85</v>
      </c>
      <c r="AL123" s="46">
        <v>44246</v>
      </c>
      <c r="AM123" s="95">
        <v>44249</v>
      </c>
      <c r="AN123" s="22" t="s">
        <v>86</v>
      </c>
      <c r="AO123" s="22">
        <v>0</v>
      </c>
      <c r="AP123" s="34">
        <v>0</v>
      </c>
      <c r="AQ123" s="35"/>
      <c r="AR123" s="29">
        <v>0</v>
      </c>
      <c r="AS123" s="35"/>
      <c r="AT123" s="36">
        <v>44249</v>
      </c>
      <c r="AU123" s="86">
        <v>44426</v>
      </c>
      <c r="AV123" s="36"/>
      <c r="AW123" s="22" t="s">
        <v>87</v>
      </c>
      <c r="AX123" s="22"/>
      <c r="AY123" s="22"/>
      <c r="AZ123" s="22" t="s">
        <v>87</v>
      </c>
      <c r="BA123" s="22">
        <v>0</v>
      </c>
      <c r="BB123" s="22"/>
      <c r="BC123" s="22"/>
      <c r="BD123" s="22"/>
      <c r="BE123" s="37" t="s">
        <v>1097</v>
      </c>
      <c r="BF123" s="38">
        <f t="shared" si="2"/>
        <v>55085652</v>
      </c>
      <c r="BG123" s="39" t="s">
        <v>114</v>
      </c>
      <c r="BH123" s="40" t="s">
        <v>1098</v>
      </c>
      <c r="BI123" s="17" t="s">
        <v>688</v>
      </c>
      <c r="BJ123" s="17"/>
      <c r="BK123" s="54" t="s">
        <v>1099</v>
      </c>
      <c r="BL123" s="48" t="s">
        <v>93</v>
      </c>
      <c r="BM123" s="42">
        <v>177</v>
      </c>
      <c r="BN123" s="77">
        <f>P123/30*BM123</f>
        <v>36111705.199999996</v>
      </c>
      <c r="BO123" s="43"/>
      <c r="BP123" s="43">
        <f t="shared" si="27"/>
        <v>5508565.2000000002</v>
      </c>
      <c r="BQ123" s="64">
        <v>44699</v>
      </c>
      <c r="BR123" s="17" t="s">
        <v>79</v>
      </c>
      <c r="BS123" s="17"/>
      <c r="BT123" s="17"/>
    </row>
    <row r="124" spans="1:72" ht="12.75" customHeight="1">
      <c r="A124" s="19" t="s">
        <v>1100</v>
      </c>
      <c r="B124" s="20" t="s">
        <v>70</v>
      </c>
      <c r="C124" s="21" t="s">
        <v>1092</v>
      </c>
      <c r="D124" s="22">
        <v>118</v>
      </c>
      <c r="E124" s="22" t="s">
        <v>1087</v>
      </c>
      <c r="F124" s="23">
        <v>44427</v>
      </c>
      <c r="G124" s="22" t="s">
        <v>1095</v>
      </c>
      <c r="H124" s="22" t="s">
        <v>74</v>
      </c>
      <c r="I124" s="22" t="s">
        <v>75</v>
      </c>
      <c r="J124" s="24" t="s">
        <v>76</v>
      </c>
      <c r="K124" s="24">
        <v>20421</v>
      </c>
      <c r="L124" s="24">
        <v>19321</v>
      </c>
      <c r="M124" s="23"/>
      <c r="N124" s="23">
        <v>44246</v>
      </c>
      <c r="O124" s="17"/>
      <c r="P124" s="25">
        <v>6120628</v>
      </c>
      <c r="Q124" s="25">
        <f>P124/30*AJ124</f>
        <v>18973946.799999997</v>
      </c>
      <c r="R124" s="26">
        <f t="shared" si="30"/>
        <v>0</v>
      </c>
      <c r="S124" s="22" t="s">
        <v>77</v>
      </c>
      <c r="T124" s="22" t="s">
        <v>78</v>
      </c>
      <c r="U124" s="27">
        <v>1085272006</v>
      </c>
      <c r="V124" s="27" t="s">
        <v>79</v>
      </c>
      <c r="W124" s="28" t="s">
        <v>80</v>
      </c>
      <c r="X124" s="28"/>
      <c r="Y124" s="22"/>
      <c r="Z124" s="22" t="s">
        <v>81</v>
      </c>
      <c r="AA124" s="29"/>
      <c r="AB124" s="30" t="s">
        <v>79</v>
      </c>
      <c r="AC124" s="30" t="s">
        <v>79</v>
      </c>
      <c r="AD124" s="30" t="s">
        <v>79</v>
      </c>
      <c r="AE124" s="17" t="s">
        <v>823</v>
      </c>
      <c r="AF124" s="22" t="s">
        <v>83</v>
      </c>
      <c r="AG124" s="22" t="s">
        <v>78</v>
      </c>
      <c r="AH124" s="31">
        <v>80857647</v>
      </c>
      <c r="AI124" s="17" t="s">
        <v>824</v>
      </c>
      <c r="AJ124" s="24">
        <v>93</v>
      </c>
      <c r="AK124" s="22" t="s">
        <v>85</v>
      </c>
      <c r="AL124" s="32" t="s">
        <v>79</v>
      </c>
      <c r="AM124" s="50">
        <v>44281</v>
      </c>
      <c r="AN124" s="22" t="s">
        <v>218</v>
      </c>
      <c r="AO124" s="22">
        <v>2</v>
      </c>
      <c r="AP124" s="34">
        <f t="shared" ref="AP124:AP125" si="31">P124/30*AR124</f>
        <v>6324648.9333333327</v>
      </c>
      <c r="AQ124" s="22" t="s">
        <v>1101</v>
      </c>
      <c r="AR124" s="59">
        <f>24+7</f>
        <v>31</v>
      </c>
      <c r="AS124" s="22" t="s">
        <v>1101</v>
      </c>
      <c r="AT124" s="36">
        <v>44427</v>
      </c>
      <c r="AU124" s="60">
        <v>44552</v>
      </c>
      <c r="AV124" s="20"/>
      <c r="AW124" s="22" t="s">
        <v>87</v>
      </c>
      <c r="AX124" s="22"/>
      <c r="AY124" s="22"/>
      <c r="AZ124" s="22" t="s">
        <v>87</v>
      </c>
      <c r="BA124" s="22">
        <v>0</v>
      </c>
      <c r="BB124" s="22"/>
      <c r="BC124" s="22"/>
      <c r="BD124" s="22" t="s">
        <v>1102</v>
      </c>
      <c r="BE124" s="37" t="s">
        <v>1097</v>
      </c>
      <c r="BF124" s="38">
        <f t="shared" si="2"/>
        <v>25298595.733333331</v>
      </c>
      <c r="BG124" s="39" t="s">
        <v>114</v>
      </c>
      <c r="BH124" s="51" t="s">
        <v>1098</v>
      </c>
      <c r="BI124" s="17" t="s">
        <v>91</v>
      </c>
      <c r="BJ124" s="17"/>
      <c r="BK124" s="54" t="s">
        <v>1099</v>
      </c>
      <c r="BL124" s="100" t="s">
        <v>865</v>
      </c>
      <c r="BM124" s="42"/>
      <c r="BN124" s="107"/>
      <c r="BO124" s="43"/>
      <c r="BP124" s="43">
        <f t="shared" si="27"/>
        <v>1897394.6799999997</v>
      </c>
      <c r="BQ124" s="17" t="s">
        <v>79</v>
      </c>
      <c r="BR124" s="17"/>
      <c r="BS124" s="17"/>
      <c r="BT124" s="17"/>
    </row>
    <row r="125" spans="1:72" ht="12.75" customHeight="1">
      <c r="A125" s="19" t="s">
        <v>1103</v>
      </c>
      <c r="B125" s="20" t="s">
        <v>70</v>
      </c>
      <c r="C125" s="21" t="s">
        <v>1104</v>
      </c>
      <c r="D125" s="22">
        <v>119</v>
      </c>
      <c r="E125" s="22" t="s">
        <v>1105</v>
      </c>
      <c r="F125" s="23">
        <v>44246</v>
      </c>
      <c r="G125" s="22" t="s">
        <v>1106</v>
      </c>
      <c r="H125" s="22" t="s">
        <v>74</v>
      </c>
      <c r="I125" s="22" t="s">
        <v>75</v>
      </c>
      <c r="J125" s="24" t="s">
        <v>76</v>
      </c>
      <c r="K125" s="24">
        <v>18321</v>
      </c>
      <c r="L125" s="24">
        <v>19421</v>
      </c>
      <c r="M125" s="23"/>
      <c r="N125" s="23">
        <v>44246</v>
      </c>
      <c r="O125" s="17"/>
      <c r="P125" s="25">
        <v>5532323</v>
      </c>
      <c r="Q125" s="25">
        <v>44258584</v>
      </c>
      <c r="R125" s="26">
        <f t="shared" si="30"/>
        <v>0</v>
      </c>
      <c r="S125" s="22" t="s">
        <v>77</v>
      </c>
      <c r="T125" s="22" t="s">
        <v>78</v>
      </c>
      <c r="U125" s="27">
        <v>1032436144</v>
      </c>
      <c r="V125" s="27" t="s">
        <v>79</v>
      </c>
      <c r="W125" s="28" t="s">
        <v>80</v>
      </c>
      <c r="X125" s="28"/>
      <c r="Y125" s="22"/>
      <c r="Z125" s="22" t="s">
        <v>98</v>
      </c>
      <c r="AA125" s="22" t="s">
        <v>99</v>
      </c>
      <c r="AB125" s="22" t="s">
        <v>100</v>
      </c>
      <c r="AC125" s="45">
        <v>44246</v>
      </c>
      <c r="AD125" s="22" t="s">
        <v>1107</v>
      </c>
      <c r="AE125" s="17" t="s">
        <v>442</v>
      </c>
      <c r="AF125" s="22" t="s">
        <v>83</v>
      </c>
      <c r="AG125" s="22" t="s">
        <v>78</v>
      </c>
      <c r="AH125" s="31">
        <v>79530167</v>
      </c>
      <c r="AI125" s="17" t="s">
        <v>443</v>
      </c>
      <c r="AJ125" s="24">
        <v>240</v>
      </c>
      <c r="AK125" s="22" t="s">
        <v>85</v>
      </c>
      <c r="AL125" s="46">
        <v>44246</v>
      </c>
      <c r="AM125" s="50">
        <v>44246</v>
      </c>
      <c r="AN125" s="22" t="s">
        <v>218</v>
      </c>
      <c r="AO125" s="22">
        <v>1</v>
      </c>
      <c r="AP125" s="34">
        <f t="shared" si="31"/>
        <v>13277575.199999999</v>
      </c>
      <c r="AQ125" s="35">
        <v>44484</v>
      </c>
      <c r="AR125" s="59">
        <v>72</v>
      </c>
      <c r="AS125" s="35">
        <v>44484</v>
      </c>
      <c r="AT125" s="36">
        <v>44246</v>
      </c>
      <c r="AU125" s="60">
        <v>44560</v>
      </c>
      <c r="AV125" s="20"/>
      <c r="AW125" s="22" t="s">
        <v>87</v>
      </c>
      <c r="AX125" s="22"/>
      <c r="AY125" s="22"/>
      <c r="AZ125" s="22" t="s">
        <v>87</v>
      </c>
      <c r="BA125" s="22">
        <v>0</v>
      </c>
      <c r="BB125" s="22"/>
      <c r="BC125" s="22"/>
      <c r="BD125" s="22" t="s">
        <v>1065</v>
      </c>
      <c r="BE125" s="37" t="s">
        <v>1108</v>
      </c>
      <c r="BF125" s="38">
        <f t="shared" si="2"/>
        <v>57536159.200000003</v>
      </c>
      <c r="BG125" s="39" t="s">
        <v>114</v>
      </c>
      <c r="BH125" s="40" t="s">
        <v>1109</v>
      </c>
      <c r="BI125" s="17" t="s">
        <v>91</v>
      </c>
      <c r="BJ125" s="94" t="s">
        <v>809</v>
      </c>
      <c r="BK125" s="54" t="s">
        <v>1110</v>
      </c>
      <c r="BL125" s="17" t="s">
        <v>955</v>
      </c>
      <c r="BM125" s="42"/>
      <c r="BN125" s="17"/>
      <c r="BO125" s="43"/>
      <c r="BP125" s="43">
        <f t="shared" si="27"/>
        <v>4425858.4000000004</v>
      </c>
      <c r="BQ125" s="64">
        <v>44676</v>
      </c>
      <c r="BR125" s="17"/>
      <c r="BS125" s="17"/>
      <c r="BT125" s="17"/>
    </row>
    <row r="126" spans="1:72" ht="12.75" customHeight="1">
      <c r="A126" s="19" t="s">
        <v>1111</v>
      </c>
      <c r="B126" s="20" t="s">
        <v>70</v>
      </c>
      <c r="C126" s="21" t="s">
        <v>1112</v>
      </c>
      <c r="D126" s="84" t="s">
        <v>1113</v>
      </c>
      <c r="E126" s="85" t="s">
        <v>1114</v>
      </c>
      <c r="F126" s="23">
        <v>44246</v>
      </c>
      <c r="G126" s="22" t="s">
        <v>1115</v>
      </c>
      <c r="H126" s="22" t="s">
        <v>74</v>
      </c>
      <c r="I126" s="22" t="s">
        <v>75</v>
      </c>
      <c r="J126" s="24" t="s">
        <v>76</v>
      </c>
      <c r="K126" s="24">
        <v>20221</v>
      </c>
      <c r="L126" s="24">
        <v>19521</v>
      </c>
      <c r="M126" s="23"/>
      <c r="N126" s="23">
        <v>44246</v>
      </c>
      <c r="O126" s="17"/>
      <c r="P126" s="25">
        <v>6471348</v>
      </c>
      <c r="Q126" s="25">
        <f>58242132-Q127</f>
        <v>7981329.1999999955</v>
      </c>
      <c r="R126" s="26">
        <f t="shared" si="30"/>
        <v>-50260802.800000004</v>
      </c>
      <c r="S126" s="22" t="s">
        <v>77</v>
      </c>
      <c r="T126" s="22" t="s">
        <v>78</v>
      </c>
      <c r="U126" s="27">
        <v>1018445964</v>
      </c>
      <c r="V126" s="27" t="s">
        <v>79</v>
      </c>
      <c r="W126" s="28" t="s">
        <v>80</v>
      </c>
      <c r="X126" s="28"/>
      <c r="Y126" s="22"/>
      <c r="Z126" s="22" t="s">
        <v>98</v>
      </c>
      <c r="AA126" s="22" t="s">
        <v>99</v>
      </c>
      <c r="AB126" s="22" t="s">
        <v>100</v>
      </c>
      <c r="AC126" s="45">
        <v>44246</v>
      </c>
      <c r="AD126" s="22" t="s">
        <v>1116</v>
      </c>
      <c r="AE126" s="17" t="s">
        <v>823</v>
      </c>
      <c r="AF126" s="22" t="s">
        <v>83</v>
      </c>
      <c r="AG126" s="22" t="s">
        <v>78</v>
      </c>
      <c r="AH126" s="31">
        <v>80857647</v>
      </c>
      <c r="AI126" s="17" t="s">
        <v>824</v>
      </c>
      <c r="AJ126" s="106">
        <v>270</v>
      </c>
      <c r="AK126" s="22" t="s">
        <v>85</v>
      </c>
      <c r="AL126" s="46">
        <v>44246</v>
      </c>
      <c r="AM126" s="50">
        <v>44246</v>
      </c>
      <c r="AN126" s="22" t="s">
        <v>86</v>
      </c>
      <c r="AO126" s="22">
        <v>0</v>
      </c>
      <c r="AP126" s="34">
        <v>0</v>
      </c>
      <c r="AQ126" s="35"/>
      <c r="AR126" s="29">
        <v>0</v>
      </c>
      <c r="AS126" s="35"/>
      <c r="AT126" s="36">
        <v>44246</v>
      </c>
      <c r="AU126" s="86">
        <v>44280</v>
      </c>
      <c r="AV126" s="36"/>
      <c r="AW126" s="22" t="s">
        <v>87</v>
      </c>
      <c r="AX126" s="22"/>
      <c r="AY126" s="22"/>
      <c r="AZ126" s="22" t="s">
        <v>87</v>
      </c>
      <c r="BA126" s="22">
        <v>0</v>
      </c>
      <c r="BB126" s="22"/>
      <c r="BC126" s="22"/>
      <c r="BD126" s="22" t="s">
        <v>1117</v>
      </c>
      <c r="BE126" s="37" t="s">
        <v>1118</v>
      </c>
      <c r="BF126" s="38">
        <f t="shared" si="2"/>
        <v>7981329.1999999955</v>
      </c>
      <c r="BG126" s="39" t="s">
        <v>196</v>
      </c>
      <c r="BH126" s="51" t="s">
        <v>1119</v>
      </c>
      <c r="BI126" s="17" t="s">
        <v>688</v>
      </c>
      <c r="BJ126" s="17"/>
      <c r="BK126" s="54" t="s">
        <v>1120</v>
      </c>
      <c r="BL126" s="48" t="s">
        <v>93</v>
      </c>
      <c r="BM126" s="42">
        <v>38</v>
      </c>
      <c r="BN126" s="77">
        <f>P126/30*BM126</f>
        <v>8197040.7999999998</v>
      </c>
      <c r="BO126" s="43"/>
      <c r="BP126" s="43">
        <f t="shared" si="27"/>
        <v>798132.91999999958</v>
      </c>
      <c r="BQ126" s="64">
        <v>44712</v>
      </c>
      <c r="BR126" s="17" t="s">
        <v>79</v>
      </c>
      <c r="BS126" s="17"/>
      <c r="BT126" s="17"/>
    </row>
    <row r="127" spans="1:72" ht="12.75" customHeight="1">
      <c r="A127" s="19" t="s">
        <v>1121</v>
      </c>
      <c r="B127" s="20" t="s">
        <v>70</v>
      </c>
      <c r="C127" s="21" t="s">
        <v>1112</v>
      </c>
      <c r="D127" s="108">
        <v>120</v>
      </c>
      <c r="E127" s="108" t="s">
        <v>1122</v>
      </c>
      <c r="F127" s="23">
        <v>44246</v>
      </c>
      <c r="G127" s="22" t="s">
        <v>1115</v>
      </c>
      <c r="H127" s="22" t="s">
        <v>74</v>
      </c>
      <c r="I127" s="22" t="s">
        <v>75</v>
      </c>
      <c r="J127" s="24" t="s">
        <v>76</v>
      </c>
      <c r="K127" s="24">
        <v>20221</v>
      </c>
      <c r="L127" s="24">
        <v>31621</v>
      </c>
      <c r="M127" s="23"/>
      <c r="N127" s="23">
        <v>44281</v>
      </c>
      <c r="O127" s="17"/>
      <c r="P127" s="25">
        <v>6471348</v>
      </c>
      <c r="Q127" s="25">
        <f>P127/30*AJ127</f>
        <v>50260802.800000004</v>
      </c>
      <c r="R127" s="26">
        <f t="shared" si="30"/>
        <v>0</v>
      </c>
      <c r="S127" s="22" t="s">
        <v>77</v>
      </c>
      <c r="T127" s="22" t="s">
        <v>78</v>
      </c>
      <c r="U127" s="27">
        <v>53114462</v>
      </c>
      <c r="V127" s="27" t="s">
        <v>79</v>
      </c>
      <c r="W127" s="28" t="s">
        <v>80</v>
      </c>
      <c r="X127" s="28"/>
      <c r="Y127" s="22"/>
      <c r="Z127" s="22" t="s">
        <v>98</v>
      </c>
      <c r="AA127" s="22" t="s">
        <v>99</v>
      </c>
      <c r="AB127" s="22" t="s">
        <v>100</v>
      </c>
      <c r="AC127" s="45">
        <v>44281</v>
      </c>
      <c r="AD127" s="22" t="s">
        <v>1123</v>
      </c>
      <c r="AE127" s="17" t="s">
        <v>823</v>
      </c>
      <c r="AF127" s="22" t="s">
        <v>83</v>
      </c>
      <c r="AG127" s="22" t="s">
        <v>78</v>
      </c>
      <c r="AH127" s="31">
        <v>80857647</v>
      </c>
      <c r="AI127" s="17" t="s">
        <v>824</v>
      </c>
      <c r="AJ127" s="24">
        <f>210+23</f>
        <v>233</v>
      </c>
      <c r="AK127" s="22" t="s">
        <v>85</v>
      </c>
      <c r="AL127" s="95">
        <v>44281</v>
      </c>
      <c r="AM127" s="50">
        <v>44281</v>
      </c>
      <c r="AN127" s="22" t="s">
        <v>218</v>
      </c>
      <c r="AO127" s="22">
        <v>2</v>
      </c>
      <c r="AP127" s="34">
        <f>P127/30*AR127</f>
        <v>9059887.2000000011</v>
      </c>
      <c r="AQ127" s="22" t="s">
        <v>1101</v>
      </c>
      <c r="AR127" s="59">
        <f>27+15</f>
        <v>42</v>
      </c>
      <c r="AS127" s="22" t="s">
        <v>1101</v>
      </c>
      <c r="AT127" s="36">
        <v>44281</v>
      </c>
      <c r="AU127" s="60">
        <v>44560</v>
      </c>
      <c r="AV127" s="20"/>
      <c r="AW127" s="22" t="s">
        <v>87</v>
      </c>
      <c r="AX127" s="22"/>
      <c r="AY127" s="22"/>
      <c r="AZ127" s="22" t="s">
        <v>87</v>
      </c>
      <c r="BA127" s="22">
        <v>0</v>
      </c>
      <c r="BB127" s="22"/>
      <c r="BC127" s="22"/>
      <c r="BD127" s="22" t="s">
        <v>1090</v>
      </c>
      <c r="BE127" s="37" t="s">
        <v>1118</v>
      </c>
      <c r="BF127" s="38">
        <f t="shared" si="2"/>
        <v>59320690.000000007</v>
      </c>
      <c r="BG127" s="39" t="s">
        <v>196</v>
      </c>
      <c r="BH127" s="40" t="s">
        <v>1119</v>
      </c>
      <c r="BI127" s="17" t="s">
        <v>91</v>
      </c>
      <c r="BJ127" s="17"/>
      <c r="BK127" s="54" t="s">
        <v>1120</v>
      </c>
      <c r="BL127" s="100" t="s">
        <v>865</v>
      </c>
      <c r="BM127" s="42"/>
      <c r="BN127" s="107"/>
      <c r="BO127" s="43"/>
      <c r="BP127" s="43">
        <v>5824214</v>
      </c>
      <c r="BQ127" s="64">
        <v>44699</v>
      </c>
      <c r="BR127" s="17"/>
      <c r="BS127" s="17"/>
      <c r="BT127" s="17"/>
    </row>
    <row r="128" spans="1:72" ht="12.75" customHeight="1">
      <c r="A128" s="19" t="s">
        <v>1124</v>
      </c>
      <c r="B128" s="20" t="s">
        <v>70</v>
      </c>
      <c r="C128" s="21" t="s">
        <v>1125</v>
      </c>
      <c r="D128" s="22">
        <v>121</v>
      </c>
      <c r="E128" s="22" t="s">
        <v>1126</v>
      </c>
      <c r="F128" s="23">
        <v>44246</v>
      </c>
      <c r="G128" s="22" t="s">
        <v>1127</v>
      </c>
      <c r="H128" s="22" t="s">
        <v>74</v>
      </c>
      <c r="I128" s="22" t="s">
        <v>75</v>
      </c>
      <c r="J128" s="24" t="s">
        <v>76</v>
      </c>
      <c r="K128" s="24">
        <v>18721</v>
      </c>
      <c r="L128" s="24">
        <v>19621</v>
      </c>
      <c r="M128" s="23"/>
      <c r="N128" s="23">
        <v>44246</v>
      </c>
      <c r="O128" s="17"/>
      <c r="P128" s="25">
        <v>5532323</v>
      </c>
      <c r="Q128" s="25">
        <v>57720570</v>
      </c>
      <c r="R128" s="26">
        <f t="shared" si="30"/>
        <v>3.3333331346511841E-2</v>
      </c>
      <c r="S128" s="22" t="s">
        <v>77</v>
      </c>
      <c r="T128" s="22" t="s">
        <v>78</v>
      </c>
      <c r="U128" s="27">
        <v>37899919</v>
      </c>
      <c r="V128" s="27" t="s">
        <v>79</v>
      </c>
      <c r="W128" s="28" t="s">
        <v>80</v>
      </c>
      <c r="X128" s="28"/>
      <c r="Y128" s="22"/>
      <c r="Z128" s="22" t="s">
        <v>98</v>
      </c>
      <c r="AA128" s="22" t="s">
        <v>270</v>
      </c>
      <c r="AB128" s="22" t="s">
        <v>100</v>
      </c>
      <c r="AC128" s="45">
        <v>44246</v>
      </c>
      <c r="AD128" s="22" t="s">
        <v>1128</v>
      </c>
      <c r="AE128" s="17" t="s">
        <v>272</v>
      </c>
      <c r="AF128" s="22" t="s">
        <v>83</v>
      </c>
      <c r="AG128" s="22" t="s">
        <v>78</v>
      </c>
      <c r="AH128" s="31">
        <v>51723033</v>
      </c>
      <c r="AI128" s="17" t="s">
        <v>273</v>
      </c>
      <c r="AJ128" s="24">
        <v>313</v>
      </c>
      <c r="AK128" s="22" t="s">
        <v>85</v>
      </c>
      <c r="AL128" s="46">
        <v>44246</v>
      </c>
      <c r="AM128" s="50">
        <v>44246</v>
      </c>
      <c r="AN128" s="22" t="s">
        <v>86</v>
      </c>
      <c r="AO128" s="22">
        <v>0</v>
      </c>
      <c r="AP128" s="34">
        <v>0</v>
      </c>
      <c r="AQ128" s="35"/>
      <c r="AR128" s="29">
        <v>0</v>
      </c>
      <c r="AS128" s="35"/>
      <c r="AT128" s="36">
        <v>44246</v>
      </c>
      <c r="AU128" s="36">
        <v>44560</v>
      </c>
      <c r="AV128" s="20"/>
      <c r="AW128" s="22" t="s">
        <v>87</v>
      </c>
      <c r="AX128" s="22"/>
      <c r="AY128" s="22"/>
      <c r="AZ128" s="22" t="s">
        <v>87</v>
      </c>
      <c r="BA128" s="22">
        <v>0</v>
      </c>
      <c r="BB128" s="22"/>
      <c r="BC128" s="22"/>
      <c r="BD128" s="22"/>
      <c r="BE128" s="37" t="s">
        <v>1129</v>
      </c>
      <c r="BF128" s="38">
        <f t="shared" si="2"/>
        <v>57720570</v>
      </c>
      <c r="BG128" s="39" t="s">
        <v>196</v>
      </c>
      <c r="BH128" s="65" t="s">
        <v>1130</v>
      </c>
      <c r="BI128" s="17" t="s">
        <v>91</v>
      </c>
      <c r="BJ128" s="17"/>
      <c r="BK128" s="54" t="s">
        <v>1131</v>
      </c>
      <c r="BL128" s="17" t="s">
        <v>955</v>
      </c>
      <c r="BM128" s="42"/>
      <c r="BN128" s="17"/>
      <c r="BO128" s="43"/>
      <c r="BP128" s="43">
        <f t="shared" ref="BP128:BP129" si="32">Q128*0.1</f>
        <v>5772057</v>
      </c>
      <c r="BQ128" s="64">
        <v>44743</v>
      </c>
      <c r="BR128" s="17"/>
      <c r="BS128" s="17"/>
      <c r="BT128" s="17"/>
    </row>
    <row r="129" spans="1:72" ht="12.75" customHeight="1">
      <c r="A129" s="19" t="s">
        <v>1132</v>
      </c>
      <c r="B129" s="20" t="s">
        <v>70</v>
      </c>
      <c r="C129" s="21" t="s">
        <v>1133</v>
      </c>
      <c r="D129" s="22">
        <v>122</v>
      </c>
      <c r="E129" s="22" t="s">
        <v>1134</v>
      </c>
      <c r="F129" s="23">
        <v>44249</v>
      </c>
      <c r="G129" s="22" t="s">
        <v>1135</v>
      </c>
      <c r="H129" s="22" t="s">
        <v>74</v>
      </c>
      <c r="I129" s="22" t="s">
        <v>75</v>
      </c>
      <c r="J129" s="24" t="s">
        <v>76</v>
      </c>
      <c r="K129" s="24">
        <v>20721</v>
      </c>
      <c r="L129" s="24">
        <v>19721</v>
      </c>
      <c r="M129" s="23"/>
      <c r="N129" s="23">
        <v>44249</v>
      </c>
      <c r="O129" s="17"/>
      <c r="P129" s="25">
        <v>3654275</v>
      </c>
      <c r="Q129" s="25">
        <v>38004460</v>
      </c>
      <c r="R129" s="26">
        <f t="shared" si="30"/>
        <v>0</v>
      </c>
      <c r="S129" s="22" t="s">
        <v>77</v>
      </c>
      <c r="T129" s="22" t="s">
        <v>78</v>
      </c>
      <c r="U129" s="27">
        <v>1022366734</v>
      </c>
      <c r="V129" s="27" t="s">
        <v>79</v>
      </c>
      <c r="W129" s="28" t="s">
        <v>80</v>
      </c>
      <c r="X129" s="28"/>
      <c r="Y129" s="22"/>
      <c r="Z129" s="22" t="s">
        <v>81</v>
      </c>
      <c r="AA129" s="29"/>
      <c r="AB129" s="30" t="s">
        <v>79</v>
      </c>
      <c r="AC129" s="30" t="s">
        <v>79</v>
      </c>
      <c r="AD129" s="30" t="s">
        <v>79</v>
      </c>
      <c r="AE129" s="17" t="s">
        <v>272</v>
      </c>
      <c r="AF129" s="22" t="s">
        <v>83</v>
      </c>
      <c r="AG129" s="22" t="s">
        <v>78</v>
      </c>
      <c r="AH129" s="31">
        <v>51723033</v>
      </c>
      <c r="AI129" s="17" t="s">
        <v>273</v>
      </c>
      <c r="AJ129" s="24">
        <v>312</v>
      </c>
      <c r="AK129" s="22" t="s">
        <v>85</v>
      </c>
      <c r="AL129" s="32" t="s">
        <v>79</v>
      </c>
      <c r="AM129" s="50">
        <v>44249</v>
      </c>
      <c r="AN129" s="22" t="s">
        <v>86</v>
      </c>
      <c r="AO129" s="22">
        <v>0</v>
      </c>
      <c r="AP129" s="34">
        <v>0</v>
      </c>
      <c r="AQ129" s="35"/>
      <c r="AR129" s="29">
        <v>0</v>
      </c>
      <c r="AS129" s="35"/>
      <c r="AT129" s="36">
        <v>44249</v>
      </c>
      <c r="AU129" s="36">
        <v>44560</v>
      </c>
      <c r="AV129" s="20"/>
      <c r="AW129" s="22" t="s">
        <v>87</v>
      </c>
      <c r="AX129" s="22"/>
      <c r="AY129" s="22"/>
      <c r="AZ129" s="22" t="s">
        <v>87</v>
      </c>
      <c r="BA129" s="22">
        <v>0</v>
      </c>
      <c r="BB129" s="22"/>
      <c r="BC129" s="22"/>
      <c r="BD129" s="22"/>
      <c r="BE129" s="37" t="s">
        <v>1136</v>
      </c>
      <c r="BF129" s="38">
        <f t="shared" si="2"/>
        <v>38004460</v>
      </c>
      <c r="BG129" s="39" t="s">
        <v>143</v>
      </c>
      <c r="BH129" s="65" t="s">
        <v>1137</v>
      </c>
      <c r="BI129" s="17" t="s">
        <v>91</v>
      </c>
      <c r="BJ129" s="17"/>
      <c r="BK129" s="54" t="s">
        <v>1138</v>
      </c>
      <c r="BL129" s="17" t="s">
        <v>955</v>
      </c>
      <c r="BM129" s="42"/>
      <c r="BN129" s="17"/>
      <c r="BO129" s="43"/>
      <c r="BP129" s="43">
        <f t="shared" si="32"/>
        <v>3800446</v>
      </c>
      <c r="BQ129" s="17" t="s">
        <v>79</v>
      </c>
      <c r="BR129" s="17"/>
      <c r="BS129" s="17"/>
      <c r="BT129" s="17"/>
    </row>
    <row r="130" spans="1:72" ht="12.75" customHeight="1">
      <c r="A130" s="19" t="s">
        <v>1139</v>
      </c>
      <c r="B130" s="20" t="s">
        <v>70</v>
      </c>
      <c r="C130" s="21" t="s">
        <v>1140</v>
      </c>
      <c r="D130" s="22">
        <v>123</v>
      </c>
      <c r="E130" s="22" t="s">
        <v>1141</v>
      </c>
      <c r="F130" s="23">
        <v>44249</v>
      </c>
      <c r="G130" s="22" t="s">
        <v>1142</v>
      </c>
      <c r="H130" s="17" t="s">
        <v>74</v>
      </c>
      <c r="I130" s="17" t="s">
        <v>75</v>
      </c>
      <c r="J130" s="24" t="s">
        <v>76</v>
      </c>
      <c r="K130" s="24">
        <v>18921</v>
      </c>
      <c r="L130" s="24">
        <v>19821</v>
      </c>
      <c r="M130" s="44"/>
      <c r="N130" s="23">
        <v>44249</v>
      </c>
      <c r="O130" s="17"/>
      <c r="P130" s="25">
        <v>5532323</v>
      </c>
      <c r="Q130" s="25">
        <v>56982927</v>
      </c>
      <c r="R130" s="109">
        <f t="shared" si="30"/>
        <v>0.10000000149011612</v>
      </c>
      <c r="S130" s="17" t="s">
        <v>77</v>
      </c>
      <c r="T130" s="17" t="s">
        <v>78</v>
      </c>
      <c r="U130" s="27">
        <v>80002671</v>
      </c>
      <c r="V130" s="27" t="s">
        <v>79</v>
      </c>
      <c r="W130" s="28" t="s">
        <v>80</v>
      </c>
      <c r="X130" s="28"/>
      <c r="Y130" s="17"/>
      <c r="Z130" s="17" t="s">
        <v>98</v>
      </c>
      <c r="AA130" s="17" t="s">
        <v>270</v>
      </c>
      <c r="AB130" s="22" t="s">
        <v>100</v>
      </c>
      <c r="AC130" s="45">
        <v>44249</v>
      </c>
      <c r="AD130" s="22" t="s">
        <v>1143</v>
      </c>
      <c r="AE130" s="17" t="s">
        <v>272</v>
      </c>
      <c r="AF130" s="22" t="s">
        <v>83</v>
      </c>
      <c r="AG130" s="22" t="s">
        <v>78</v>
      </c>
      <c r="AH130" s="31">
        <v>51723033</v>
      </c>
      <c r="AI130" s="17" t="s">
        <v>273</v>
      </c>
      <c r="AJ130" s="24">
        <v>309</v>
      </c>
      <c r="AK130" s="22" t="s">
        <v>85</v>
      </c>
      <c r="AL130" s="46">
        <v>44249</v>
      </c>
      <c r="AM130" s="50">
        <v>44249</v>
      </c>
      <c r="AN130" s="22" t="s">
        <v>86</v>
      </c>
      <c r="AO130" s="22">
        <v>0</v>
      </c>
      <c r="AP130" s="34">
        <v>0</v>
      </c>
      <c r="AQ130" s="35"/>
      <c r="AR130" s="29">
        <v>0</v>
      </c>
      <c r="AS130" s="35"/>
      <c r="AT130" s="36">
        <v>44249</v>
      </c>
      <c r="AU130" s="36">
        <v>44560</v>
      </c>
      <c r="AV130" s="110"/>
      <c r="AW130" s="17" t="s">
        <v>87</v>
      </c>
      <c r="AX130" s="17"/>
      <c r="AY130" s="17"/>
      <c r="AZ130" s="17" t="s">
        <v>87</v>
      </c>
      <c r="BA130" s="24">
        <v>0</v>
      </c>
      <c r="BB130" s="17"/>
      <c r="BC130" s="17"/>
      <c r="BD130" s="17"/>
      <c r="BE130" s="37" t="s">
        <v>1144</v>
      </c>
      <c r="BF130" s="111">
        <f t="shared" si="2"/>
        <v>56982927</v>
      </c>
      <c r="BG130" s="39" t="s">
        <v>96</v>
      </c>
      <c r="BH130" s="65" t="s">
        <v>1145</v>
      </c>
      <c r="BI130" s="17" t="s">
        <v>91</v>
      </c>
      <c r="BJ130" s="17"/>
      <c r="BK130" s="112" t="s">
        <v>1146</v>
      </c>
      <c r="BL130" s="48" t="s">
        <v>93</v>
      </c>
      <c r="BM130" s="42"/>
      <c r="BN130" s="17"/>
      <c r="BO130" s="113"/>
      <c r="BP130" s="113">
        <v>5698293</v>
      </c>
      <c r="BQ130" s="64">
        <v>44743</v>
      </c>
      <c r="BR130" s="17"/>
      <c r="BS130" s="17"/>
      <c r="BT130" s="17"/>
    </row>
    <row r="131" spans="1:72" ht="12.75" customHeight="1">
      <c r="A131" s="19" t="s">
        <v>1147</v>
      </c>
      <c r="B131" s="20" t="s">
        <v>70</v>
      </c>
      <c r="C131" s="21" t="s">
        <v>1148</v>
      </c>
      <c r="D131" s="22">
        <v>124</v>
      </c>
      <c r="E131" s="22" t="s">
        <v>1149</v>
      </c>
      <c r="F131" s="23">
        <v>44249</v>
      </c>
      <c r="G131" s="22" t="s">
        <v>1150</v>
      </c>
      <c r="H131" s="17" t="s">
        <v>74</v>
      </c>
      <c r="I131" s="17" t="s">
        <v>75</v>
      </c>
      <c r="J131" s="24" t="s">
        <v>76</v>
      </c>
      <c r="K131" s="24">
        <v>17521</v>
      </c>
      <c r="L131" s="24">
        <v>19921</v>
      </c>
      <c r="M131" s="44"/>
      <c r="N131" s="23">
        <v>44249</v>
      </c>
      <c r="O131" s="17"/>
      <c r="P131" s="25">
        <v>3235673</v>
      </c>
      <c r="Q131" s="25">
        <v>33327432</v>
      </c>
      <c r="R131" s="109">
        <f t="shared" si="30"/>
        <v>0.10000000149011612</v>
      </c>
      <c r="S131" s="17" t="s">
        <v>77</v>
      </c>
      <c r="T131" s="17" t="s">
        <v>78</v>
      </c>
      <c r="U131" s="27">
        <v>52158357</v>
      </c>
      <c r="V131" s="27" t="s">
        <v>79</v>
      </c>
      <c r="W131" s="28" t="s">
        <v>80</v>
      </c>
      <c r="X131" s="28"/>
      <c r="Y131" s="17"/>
      <c r="Z131" s="22" t="s">
        <v>81</v>
      </c>
      <c r="AA131" s="29"/>
      <c r="AB131" s="30" t="s">
        <v>79</v>
      </c>
      <c r="AC131" s="30" t="s">
        <v>79</v>
      </c>
      <c r="AD131" s="30" t="s">
        <v>79</v>
      </c>
      <c r="AE131" s="17" t="s">
        <v>272</v>
      </c>
      <c r="AF131" s="22" t="s">
        <v>83</v>
      </c>
      <c r="AG131" s="22" t="s">
        <v>78</v>
      </c>
      <c r="AH131" s="31">
        <v>51723033</v>
      </c>
      <c r="AI131" s="17" t="s">
        <v>273</v>
      </c>
      <c r="AJ131" s="24">
        <v>309</v>
      </c>
      <c r="AK131" s="22" t="s">
        <v>85</v>
      </c>
      <c r="AL131" s="32" t="s">
        <v>79</v>
      </c>
      <c r="AM131" s="50">
        <v>44249</v>
      </c>
      <c r="AN131" s="22" t="s">
        <v>86</v>
      </c>
      <c r="AO131" s="22">
        <v>0</v>
      </c>
      <c r="AP131" s="34">
        <v>0</v>
      </c>
      <c r="AQ131" s="35"/>
      <c r="AR131" s="29">
        <v>0</v>
      </c>
      <c r="AS131" s="35"/>
      <c r="AT131" s="36">
        <v>44249</v>
      </c>
      <c r="AU131" s="36">
        <v>44560</v>
      </c>
      <c r="AV131" s="110"/>
      <c r="AW131" s="17" t="s">
        <v>87</v>
      </c>
      <c r="AX131" s="17"/>
      <c r="AY131" s="17"/>
      <c r="AZ131" s="17" t="s">
        <v>87</v>
      </c>
      <c r="BA131" s="24">
        <v>0</v>
      </c>
      <c r="BB131" s="17"/>
      <c r="BC131" s="17"/>
      <c r="BD131" s="17"/>
      <c r="BE131" s="37" t="s">
        <v>1151</v>
      </c>
      <c r="BF131" s="111">
        <f t="shared" si="2"/>
        <v>33327432</v>
      </c>
      <c r="BG131" s="66" t="s">
        <v>302</v>
      </c>
      <c r="BH131" s="65" t="s">
        <v>1152</v>
      </c>
      <c r="BI131" s="17" t="s">
        <v>91</v>
      </c>
      <c r="BJ131" s="17"/>
      <c r="BK131" s="112" t="s">
        <v>1153</v>
      </c>
      <c r="BL131" s="48" t="s">
        <v>93</v>
      </c>
      <c r="BM131" s="42"/>
      <c r="BN131" s="17"/>
      <c r="BO131" s="113"/>
      <c r="BP131" s="113">
        <f t="shared" ref="BP131:BP139" si="33">Q131*0.1</f>
        <v>3332743.2</v>
      </c>
      <c r="BQ131" s="17" t="s">
        <v>79</v>
      </c>
      <c r="BR131" s="17"/>
      <c r="BS131" s="17"/>
      <c r="BT131" s="17"/>
    </row>
    <row r="132" spans="1:72" ht="12.75" customHeight="1">
      <c r="A132" s="19" t="s">
        <v>1154</v>
      </c>
      <c r="B132" s="20" t="s">
        <v>70</v>
      </c>
      <c r="C132" s="21" t="s">
        <v>1155</v>
      </c>
      <c r="D132" s="22">
        <v>125</v>
      </c>
      <c r="E132" s="22" t="s">
        <v>1156</v>
      </c>
      <c r="F132" s="23">
        <v>44250</v>
      </c>
      <c r="G132" s="22" t="s">
        <v>1157</v>
      </c>
      <c r="H132" s="17" t="s">
        <v>74</v>
      </c>
      <c r="I132" s="17" t="s">
        <v>75</v>
      </c>
      <c r="J132" s="24" t="s">
        <v>76</v>
      </c>
      <c r="K132" s="24">
        <v>18821</v>
      </c>
      <c r="L132" s="24">
        <v>20821</v>
      </c>
      <c r="M132" s="44"/>
      <c r="N132" s="23">
        <v>44250</v>
      </c>
      <c r="O132" s="17"/>
      <c r="P132" s="25">
        <v>3654275</v>
      </c>
      <c r="Q132" s="25">
        <v>37639032</v>
      </c>
      <c r="R132" s="109">
        <f t="shared" si="30"/>
        <v>-0.5</v>
      </c>
      <c r="S132" s="17" t="s">
        <v>77</v>
      </c>
      <c r="T132" s="17" t="s">
        <v>78</v>
      </c>
      <c r="U132" s="27">
        <v>1018408126</v>
      </c>
      <c r="V132" s="27" t="s">
        <v>79</v>
      </c>
      <c r="W132" s="28" t="s">
        <v>80</v>
      </c>
      <c r="X132" s="28"/>
      <c r="Y132" s="17"/>
      <c r="Z132" s="22" t="s">
        <v>81</v>
      </c>
      <c r="AA132" s="29"/>
      <c r="AB132" s="30" t="s">
        <v>79</v>
      </c>
      <c r="AC132" s="30" t="s">
        <v>79</v>
      </c>
      <c r="AD132" s="30" t="s">
        <v>79</v>
      </c>
      <c r="AE132" s="75" t="s">
        <v>400</v>
      </c>
      <c r="AF132" s="22" t="s">
        <v>83</v>
      </c>
      <c r="AG132" s="22" t="s">
        <v>78</v>
      </c>
      <c r="AH132" s="31">
        <v>79690000</v>
      </c>
      <c r="AI132" s="17" t="s">
        <v>401</v>
      </c>
      <c r="AJ132" s="24">
        <v>309</v>
      </c>
      <c r="AK132" s="22" t="s">
        <v>85</v>
      </c>
      <c r="AL132" s="32" t="s">
        <v>79</v>
      </c>
      <c r="AM132" s="50">
        <v>44250</v>
      </c>
      <c r="AN132" s="22" t="s">
        <v>86</v>
      </c>
      <c r="AO132" s="22">
        <v>0</v>
      </c>
      <c r="AP132" s="34">
        <v>0</v>
      </c>
      <c r="AQ132" s="35"/>
      <c r="AR132" s="29">
        <v>0</v>
      </c>
      <c r="AS132" s="35"/>
      <c r="AT132" s="36">
        <v>44250</v>
      </c>
      <c r="AU132" s="36">
        <v>44560</v>
      </c>
      <c r="AV132" s="110"/>
      <c r="AW132" s="17" t="s">
        <v>87</v>
      </c>
      <c r="AX132" s="17"/>
      <c r="AY132" s="17"/>
      <c r="AZ132" s="17" t="s">
        <v>87</v>
      </c>
      <c r="BA132" s="24">
        <v>0</v>
      </c>
      <c r="BB132" s="17"/>
      <c r="BC132" s="17"/>
      <c r="BD132" s="17"/>
      <c r="BE132" s="37" t="s">
        <v>1158</v>
      </c>
      <c r="BF132" s="111">
        <f t="shared" si="2"/>
        <v>37639032</v>
      </c>
      <c r="BG132" s="39" t="s">
        <v>114</v>
      </c>
      <c r="BH132" s="65" t="s">
        <v>1159</v>
      </c>
      <c r="BI132" s="17" t="s">
        <v>91</v>
      </c>
      <c r="BJ132" s="17"/>
      <c r="BK132" s="112" t="s">
        <v>1160</v>
      </c>
      <c r="BL132" s="48" t="s">
        <v>93</v>
      </c>
      <c r="BM132" s="42"/>
      <c r="BN132" s="17"/>
      <c r="BO132" s="113"/>
      <c r="BP132" s="113">
        <f t="shared" si="33"/>
        <v>3763903.2</v>
      </c>
      <c r="BQ132" s="17" t="s">
        <v>79</v>
      </c>
      <c r="BR132" s="17"/>
      <c r="BS132" s="17"/>
      <c r="BT132" s="17"/>
    </row>
    <row r="133" spans="1:72" ht="12.75" customHeight="1">
      <c r="A133" s="19" t="s">
        <v>1161</v>
      </c>
      <c r="B133" s="20" t="s">
        <v>70</v>
      </c>
      <c r="C133" s="21" t="s">
        <v>1162</v>
      </c>
      <c r="D133" s="22">
        <v>126</v>
      </c>
      <c r="E133" s="22" t="s">
        <v>1163</v>
      </c>
      <c r="F133" s="23">
        <v>44250</v>
      </c>
      <c r="G133" s="22" t="s">
        <v>1164</v>
      </c>
      <c r="H133" s="17" t="s">
        <v>74</v>
      </c>
      <c r="I133" s="17" t="s">
        <v>75</v>
      </c>
      <c r="J133" s="24" t="s">
        <v>76</v>
      </c>
      <c r="K133" s="24">
        <v>22921</v>
      </c>
      <c r="L133" s="24">
        <v>20921</v>
      </c>
      <c r="M133" s="44"/>
      <c r="N133" s="23">
        <v>44250</v>
      </c>
      <c r="O133" s="17"/>
      <c r="P133" s="25">
        <v>5532323</v>
      </c>
      <c r="Q133" s="25">
        <v>55323230</v>
      </c>
      <c r="R133" s="109">
        <f t="shared" si="30"/>
        <v>0</v>
      </c>
      <c r="S133" s="17" t="s">
        <v>77</v>
      </c>
      <c r="T133" s="17" t="s">
        <v>78</v>
      </c>
      <c r="U133" s="27">
        <v>80772650</v>
      </c>
      <c r="V133" s="27" t="s">
        <v>79</v>
      </c>
      <c r="W133" s="28" t="s">
        <v>80</v>
      </c>
      <c r="X133" s="28"/>
      <c r="Y133" s="17"/>
      <c r="Z133" s="17" t="s">
        <v>98</v>
      </c>
      <c r="AA133" s="17" t="s">
        <v>99</v>
      </c>
      <c r="AB133" s="22" t="s">
        <v>100</v>
      </c>
      <c r="AC133" s="45">
        <v>44250</v>
      </c>
      <c r="AD133" s="22" t="s">
        <v>1165</v>
      </c>
      <c r="AE133" s="17" t="s">
        <v>132</v>
      </c>
      <c r="AF133" s="22" t="s">
        <v>83</v>
      </c>
      <c r="AG133" s="22" t="s">
        <v>78</v>
      </c>
      <c r="AH133" s="31">
        <v>52767503</v>
      </c>
      <c r="AI133" s="17" t="s">
        <v>133</v>
      </c>
      <c r="AJ133" s="24">
        <v>300</v>
      </c>
      <c r="AK133" s="22" t="s">
        <v>85</v>
      </c>
      <c r="AL133" s="46">
        <v>44250</v>
      </c>
      <c r="AM133" s="50">
        <v>44250</v>
      </c>
      <c r="AN133" s="22" t="s">
        <v>86</v>
      </c>
      <c r="AO133" s="22">
        <v>0</v>
      </c>
      <c r="AP133" s="34">
        <v>0</v>
      </c>
      <c r="AQ133" s="35"/>
      <c r="AR133" s="29">
        <v>0</v>
      </c>
      <c r="AS133" s="35"/>
      <c r="AT133" s="36">
        <v>44250</v>
      </c>
      <c r="AU133" s="36">
        <v>44552</v>
      </c>
      <c r="AV133" s="110"/>
      <c r="AW133" s="17" t="s">
        <v>87</v>
      </c>
      <c r="AX133" s="17"/>
      <c r="AY133" s="17"/>
      <c r="AZ133" s="17" t="s">
        <v>87</v>
      </c>
      <c r="BA133" s="24">
        <v>0</v>
      </c>
      <c r="BB133" s="17"/>
      <c r="BC133" s="17"/>
      <c r="BD133" s="17"/>
      <c r="BE133" s="37" t="s">
        <v>1166</v>
      </c>
      <c r="BF133" s="111">
        <f t="shared" si="2"/>
        <v>55323230</v>
      </c>
      <c r="BG133" s="39" t="s">
        <v>143</v>
      </c>
      <c r="BH133" s="40" t="s">
        <v>1167</v>
      </c>
      <c r="BI133" s="17" t="s">
        <v>91</v>
      </c>
      <c r="BJ133" s="17"/>
      <c r="BK133" s="112" t="s">
        <v>1168</v>
      </c>
      <c r="BL133" s="17" t="s">
        <v>955</v>
      </c>
      <c r="BM133" s="42"/>
      <c r="BN133" s="17"/>
      <c r="BO133" s="113"/>
      <c r="BP133" s="113">
        <f t="shared" si="33"/>
        <v>5532323</v>
      </c>
      <c r="BQ133" s="64">
        <v>44742</v>
      </c>
      <c r="BR133" s="92" t="s">
        <v>898</v>
      </c>
      <c r="BS133" s="92"/>
      <c r="BT133" s="92"/>
    </row>
    <row r="134" spans="1:72" ht="12.75" customHeight="1">
      <c r="A134" s="19" t="s">
        <v>1169</v>
      </c>
      <c r="B134" s="20" t="s">
        <v>70</v>
      </c>
      <c r="C134" s="21" t="s">
        <v>1170</v>
      </c>
      <c r="D134" s="22">
        <v>127</v>
      </c>
      <c r="E134" s="22" t="s">
        <v>1171</v>
      </c>
      <c r="F134" s="23">
        <v>44250</v>
      </c>
      <c r="G134" s="22" t="s">
        <v>1172</v>
      </c>
      <c r="H134" s="17" t="s">
        <v>74</v>
      </c>
      <c r="I134" s="17" t="s">
        <v>75</v>
      </c>
      <c r="J134" s="24" t="s">
        <v>76</v>
      </c>
      <c r="K134" s="24">
        <v>19721</v>
      </c>
      <c r="L134" s="24">
        <v>21021</v>
      </c>
      <c r="M134" s="44"/>
      <c r="N134" s="23">
        <v>44250</v>
      </c>
      <c r="O134" s="17"/>
      <c r="P134" s="25">
        <v>5532323</v>
      </c>
      <c r="Q134" s="25">
        <v>56798516</v>
      </c>
      <c r="R134" s="109">
        <f t="shared" si="30"/>
        <v>-0.13333333283662796</v>
      </c>
      <c r="S134" s="17" t="s">
        <v>77</v>
      </c>
      <c r="T134" s="17" t="s">
        <v>78</v>
      </c>
      <c r="U134" s="27">
        <v>28049312</v>
      </c>
      <c r="V134" s="27" t="s">
        <v>79</v>
      </c>
      <c r="W134" s="28" t="s">
        <v>80</v>
      </c>
      <c r="X134" s="28"/>
      <c r="Y134" s="17"/>
      <c r="Z134" s="17" t="s">
        <v>98</v>
      </c>
      <c r="AA134" s="17" t="s">
        <v>99</v>
      </c>
      <c r="AB134" s="22" t="s">
        <v>100</v>
      </c>
      <c r="AC134" s="45">
        <v>44250</v>
      </c>
      <c r="AD134" s="22" t="s">
        <v>1173</v>
      </c>
      <c r="AE134" s="17" t="s">
        <v>228</v>
      </c>
      <c r="AF134" s="22" t="s">
        <v>83</v>
      </c>
      <c r="AG134" s="22" t="s">
        <v>78</v>
      </c>
      <c r="AH134" s="31">
        <v>52854468</v>
      </c>
      <c r="AI134" s="17" t="s">
        <v>511</v>
      </c>
      <c r="AJ134" s="24">
        <v>308</v>
      </c>
      <c r="AK134" s="22" t="s">
        <v>85</v>
      </c>
      <c r="AL134" s="46">
        <v>44250</v>
      </c>
      <c r="AM134" s="50">
        <v>44250</v>
      </c>
      <c r="AN134" s="22" t="s">
        <v>86</v>
      </c>
      <c r="AO134" s="22">
        <v>0</v>
      </c>
      <c r="AP134" s="34">
        <v>0</v>
      </c>
      <c r="AQ134" s="35"/>
      <c r="AR134" s="29">
        <v>0</v>
      </c>
      <c r="AS134" s="35"/>
      <c r="AT134" s="36">
        <v>44250</v>
      </c>
      <c r="AU134" s="36">
        <v>44560</v>
      </c>
      <c r="AV134" s="110"/>
      <c r="AW134" s="17" t="s">
        <v>87</v>
      </c>
      <c r="AX134" s="17"/>
      <c r="AY134" s="17"/>
      <c r="AZ134" s="17" t="s">
        <v>87</v>
      </c>
      <c r="BA134" s="24">
        <v>0</v>
      </c>
      <c r="BB134" s="17"/>
      <c r="BC134" s="17"/>
      <c r="BD134" s="17"/>
      <c r="BE134" s="37" t="s">
        <v>1174</v>
      </c>
      <c r="BF134" s="111">
        <f t="shared" si="2"/>
        <v>56798516</v>
      </c>
      <c r="BG134" s="39" t="s">
        <v>96</v>
      </c>
      <c r="BH134" s="40" t="s">
        <v>1175</v>
      </c>
      <c r="BI134" s="17" t="s">
        <v>91</v>
      </c>
      <c r="BJ134" s="17"/>
      <c r="BK134" s="112" t="s">
        <v>1176</v>
      </c>
      <c r="BL134" s="17" t="s">
        <v>955</v>
      </c>
      <c r="BM134" s="42"/>
      <c r="BN134" s="17"/>
      <c r="BO134" s="113"/>
      <c r="BP134" s="113">
        <f t="shared" si="33"/>
        <v>5679851.6000000006</v>
      </c>
      <c r="BQ134" s="64">
        <v>44742</v>
      </c>
      <c r="BR134" s="17"/>
      <c r="BS134" s="17"/>
      <c r="BT134" s="17"/>
    </row>
    <row r="135" spans="1:72" ht="12.75" customHeight="1">
      <c r="A135" s="19" t="s">
        <v>1177</v>
      </c>
      <c r="B135" s="20" t="s">
        <v>70</v>
      </c>
      <c r="C135" s="21" t="s">
        <v>1178</v>
      </c>
      <c r="D135" s="22">
        <v>128</v>
      </c>
      <c r="E135" s="22" t="s">
        <v>1179</v>
      </c>
      <c r="F135" s="23">
        <v>44250</v>
      </c>
      <c r="G135" s="22" t="s">
        <v>1180</v>
      </c>
      <c r="H135" s="17" t="s">
        <v>74</v>
      </c>
      <c r="I135" s="17" t="s">
        <v>75</v>
      </c>
      <c r="J135" s="24" t="s">
        <v>76</v>
      </c>
      <c r="K135" s="24">
        <v>21821</v>
      </c>
      <c r="L135" s="24">
        <v>21221</v>
      </c>
      <c r="M135" s="44"/>
      <c r="N135" s="23">
        <v>44250</v>
      </c>
      <c r="O135" s="17"/>
      <c r="P135" s="25">
        <v>4944018</v>
      </c>
      <c r="Q135" s="25">
        <v>49440180</v>
      </c>
      <c r="R135" s="109">
        <f t="shared" si="30"/>
        <v>0</v>
      </c>
      <c r="S135" s="17" t="s">
        <v>77</v>
      </c>
      <c r="T135" s="17" t="s">
        <v>78</v>
      </c>
      <c r="U135" s="27">
        <v>57462775</v>
      </c>
      <c r="V135" s="27" t="s">
        <v>79</v>
      </c>
      <c r="W135" s="28" t="s">
        <v>80</v>
      </c>
      <c r="X135" s="28"/>
      <c r="Y135" s="17"/>
      <c r="Z135" s="17" t="s">
        <v>98</v>
      </c>
      <c r="AA135" s="17" t="s">
        <v>99</v>
      </c>
      <c r="AB135" s="22" t="s">
        <v>100</v>
      </c>
      <c r="AC135" s="45">
        <v>44250</v>
      </c>
      <c r="AD135" s="22" t="s">
        <v>1181</v>
      </c>
      <c r="AE135" s="17" t="s">
        <v>178</v>
      </c>
      <c r="AF135" s="22" t="s">
        <v>83</v>
      </c>
      <c r="AG135" s="22" t="s">
        <v>78</v>
      </c>
      <c r="AH135" s="31">
        <v>35114738</v>
      </c>
      <c r="AI135" s="17" t="s">
        <v>179</v>
      </c>
      <c r="AJ135" s="24">
        <v>300</v>
      </c>
      <c r="AK135" s="22" t="s">
        <v>85</v>
      </c>
      <c r="AL135" s="46">
        <v>44251</v>
      </c>
      <c r="AM135" s="50">
        <v>44250</v>
      </c>
      <c r="AN135" s="22" t="s">
        <v>86</v>
      </c>
      <c r="AO135" s="22">
        <v>0</v>
      </c>
      <c r="AP135" s="34">
        <v>0</v>
      </c>
      <c r="AQ135" s="35"/>
      <c r="AR135" s="29">
        <v>0</v>
      </c>
      <c r="AS135" s="35"/>
      <c r="AT135" s="36">
        <v>44251</v>
      </c>
      <c r="AU135" s="36">
        <v>44553</v>
      </c>
      <c r="AV135" s="110"/>
      <c r="AW135" s="17" t="s">
        <v>87</v>
      </c>
      <c r="AX135" s="17"/>
      <c r="AY135" s="17"/>
      <c r="AZ135" s="17" t="s">
        <v>87</v>
      </c>
      <c r="BA135" s="24">
        <v>0</v>
      </c>
      <c r="BB135" s="17"/>
      <c r="BC135" s="17"/>
      <c r="BD135" s="17"/>
      <c r="BE135" s="37" t="s">
        <v>1182</v>
      </c>
      <c r="BF135" s="111">
        <f t="shared" si="2"/>
        <v>49440180</v>
      </c>
      <c r="BG135" s="39" t="s">
        <v>114</v>
      </c>
      <c r="BH135" s="40" t="s">
        <v>1183</v>
      </c>
      <c r="BI135" s="17" t="s">
        <v>91</v>
      </c>
      <c r="BJ135" s="17"/>
      <c r="BK135" s="112" t="s">
        <v>1184</v>
      </c>
      <c r="BL135" s="17" t="s">
        <v>955</v>
      </c>
      <c r="BM135" s="42"/>
      <c r="BN135" s="17"/>
      <c r="BO135" s="113"/>
      <c r="BP135" s="113">
        <f t="shared" si="33"/>
        <v>4944018</v>
      </c>
      <c r="BQ135" s="64">
        <v>44734</v>
      </c>
      <c r="BR135" s="17"/>
      <c r="BS135" s="17"/>
      <c r="BT135" s="17"/>
    </row>
    <row r="136" spans="1:72" ht="12.75" customHeight="1">
      <c r="A136" s="19" t="s">
        <v>1185</v>
      </c>
      <c r="B136" s="20" t="s">
        <v>70</v>
      </c>
      <c r="C136" s="21" t="s">
        <v>1186</v>
      </c>
      <c r="D136" s="22">
        <v>129</v>
      </c>
      <c r="E136" s="22" t="s">
        <v>1187</v>
      </c>
      <c r="F136" s="23">
        <v>44250</v>
      </c>
      <c r="G136" s="22" t="s">
        <v>1188</v>
      </c>
      <c r="H136" s="17" t="s">
        <v>74</v>
      </c>
      <c r="I136" s="17" t="s">
        <v>75</v>
      </c>
      <c r="J136" s="24" t="s">
        <v>76</v>
      </c>
      <c r="K136" s="24">
        <v>20521</v>
      </c>
      <c r="L136" s="24">
        <v>21121</v>
      </c>
      <c r="M136" s="44"/>
      <c r="N136" s="23">
        <v>44250</v>
      </c>
      <c r="O136" s="17"/>
      <c r="P136" s="25">
        <v>5532323</v>
      </c>
      <c r="Q136" s="25">
        <v>56798516</v>
      </c>
      <c r="R136" s="109">
        <f t="shared" si="30"/>
        <v>-0.13333333283662796</v>
      </c>
      <c r="S136" s="17" t="s">
        <v>77</v>
      </c>
      <c r="T136" s="17" t="s">
        <v>78</v>
      </c>
      <c r="U136" s="27">
        <v>1037604238</v>
      </c>
      <c r="V136" s="27" t="s">
        <v>79</v>
      </c>
      <c r="W136" s="28" t="s">
        <v>80</v>
      </c>
      <c r="X136" s="28"/>
      <c r="Y136" s="17"/>
      <c r="Z136" s="17" t="s">
        <v>98</v>
      </c>
      <c r="AA136" s="17" t="s">
        <v>99</v>
      </c>
      <c r="AB136" s="22" t="s">
        <v>100</v>
      </c>
      <c r="AC136" s="45">
        <v>44250</v>
      </c>
      <c r="AD136" s="22" t="s">
        <v>1189</v>
      </c>
      <c r="AE136" s="17" t="s">
        <v>228</v>
      </c>
      <c r="AF136" s="22" t="s">
        <v>83</v>
      </c>
      <c r="AG136" s="22" t="s">
        <v>78</v>
      </c>
      <c r="AH136" s="31">
        <v>52767503</v>
      </c>
      <c r="AI136" s="17" t="s">
        <v>1190</v>
      </c>
      <c r="AJ136" s="24">
        <v>308</v>
      </c>
      <c r="AK136" s="22" t="s">
        <v>85</v>
      </c>
      <c r="AL136" s="46">
        <v>44250</v>
      </c>
      <c r="AM136" s="50">
        <v>44250</v>
      </c>
      <c r="AN136" s="22" t="s">
        <v>86</v>
      </c>
      <c r="AO136" s="22">
        <v>0</v>
      </c>
      <c r="AP136" s="34">
        <v>0</v>
      </c>
      <c r="AQ136" s="35"/>
      <c r="AR136" s="29">
        <v>0</v>
      </c>
      <c r="AS136" s="35"/>
      <c r="AT136" s="36">
        <v>44250</v>
      </c>
      <c r="AU136" s="36">
        <v>44560</v>
      </c>
      <c r="AV136" s="110"/>
      <c r="AW136" s="17" t="s">
        <v>87</v>
      </c>
      <c r="AX136" s="17"/>
      <c r="AY136" s="17"/>
      <c r="AZ136" s="17" t="s">
        <v>87</v>
      </c>
      <c r="BA136" s="24">
        <v>0</v>
      </c>
      <c r="BB136" s="17"/>
      <c r="BC136" s="17"/>
      <c r="BD136" s="17"/>
      <c r="BE136" s="37" t="s">
        <v>1191</v>
      </c>
      <c r="BF136" s="111">
        <f t="shared" si="2"/>
        <v>56798516</v>
      </c>
      <c r="BG136" s="39" t="s">
        <v>143</v>
      </c>
      <c r="BH136" s="114" t="s">
        <v>1192</v>
      </c>
      <c r="BI136" s="17" t="s">
        <v>91</v>
      </c>
      <c r="BJ136" s="17"/>
      <c r="BK136" s="112" t="s">
        <v>1193</v>
      </c>
      <c r="BL136" s="17" t="s">
        <v>955</v>
      </c>
      <c r="BM136" s="42"/>
      <c r="BN136" s="17"/>
      <c r="BO136" s="113"/>
      <c r="BP136" s="113">
        <f t="shared" si="33"/>
        <v>5679851.6000000006</v>
      </c>
      <c r="BQ136" s="64">
        <v>44742</v>
      </c>
      <c r="BR136" s="17"/>
      <c r="BS136" s="17"/>
      <c r="BT136" s="17"/>
    </row>
    <row r="137" spans="1:72" ht="12.75" customHeight="1">
      <c r="A137" s="19" t="s">
        <v>1194</v>
      </c>
      <c r="B137" s="20" t="s">
        <v>70</v>
      </c>
      <c r="C137" s="21" t="s">
        <v>1195</v>
      </c>
      <c r="D137" s="22">
        <v>130</v>
      </c>
      <c r="E137" s="22" t="s">
        <v>1196</v>
      </c>
      <c r="F137" s="23">
        <v>44250</v>
      </c>
      <c r="G137" s="22" t="s">
        <v>1197</v>
      </c>
      <c r="H137" s="17" t="s">
        <v>74</v>
      </c>
      <c r="I137" s="17" t="s">
        <v>75</v>
      </c>
      <c r="J137" s="24" t="s">
        <v>76</v>
      </c>
      <c r="K137" s="24">
        <v>21121</v>
      </c>
      <c r="L137" s="24">
        <v>21321</v>
      </c>
      <c r="M137" s="44"/>
      <c r="N137" s="23">
        <v>44250</v>
      </c>
      <c r="O137" s="17"/>
      <c r="P137" s="25">
        <v>2730447</v>
      </c>
      <c r="Q137" s="25">
        <v>27304470</v>
      </c>
      <c r="R137" s="109">
        <f t="shared" si="30"/>
        <v>0</v>
      </c>
      <c r="S137" s="17" t="s">
        <v>77</v>
      </c>
      <c r="T137" s="17" t="s">
        <v>78</v>
      </c>
      <c r="U137" s="27">
        <v>16936850</v>
      </c>
      <c r="V137" s="27" t="s">
        <v>79</v>
      </c>
      <c r="W137" s="28" t="s">
        <v>80</v>
      </c>
      <c r="X137" s="28"/>
      <c r="Y137" s="17"/>
      <c r="Z137" s="22" t="s">
        <v>81</v>
      </c>
      <c r="AA137" s="29"/>
      <c r="AB137" s="30" t="s">
        <v>79</v>
      </c>
      <c r="AC137" s="30" t="s">
        <v>79</v>
      </c>
      <c r="AD137" s="30" t="s">
        <v>79</v>
      </c>
      <c r="AE137" s="17" t="s">
        <v>178</v>
      </c>
      <c r="AF137" s="22" t="s">
        <v>83</v>
      </c>
      <c r="AG137" s="22" t="s">
        <v>78</v>
      </c>
      <c r="AH137" s="31">
        <v>35114738</v>
      </c>
      <c r="AI137" s="17" t="s">
        <v>179</v>
      </c>
      <c r="AJ137" s="24">
        <v>300</v>
      </c>
      <c r="AK137" s="22" t="s">
        <v>85</v>
      </c>
      <c r="AL137" s="32" t="s">
        <v>79</v>
      </c>
      <c r="AM137" s="50">
        <v>44250</v>
      </c>
      <c r="AN137" s="22" t="s">
        <v>86</v>
      </c>
      <c r="AO137" s="22">
        <v>0</v>
      </c>
      <c r="AP137" s="34">
        <v>0</v>
      </c>
      <c r="AQ137" s="35"/>
      <c r="AR137" s="29">
        <v>0</v>
      </c>
      <c r="AS137" s="35"/>
      <c r="AT137" s="36">
        <v>44250</v>
      </c>
      <c r="AU137" s="36">
        <v>44552</v>
      </c>
      <c r="AV137" s="110"/>
      <c r="AW137" s="17" t="s">
        <v>87</v>
      </c>
      <c r="AX137" s="17"/>
      <c r="AY137" s="17"/>
      <c r="AZ137" s="17" t="s">
        <v>87</v>
      </c>
      <c r="BA137" s="24">
        <v>0</v>
      </c>
      <c r="BB137" s="17"/>
      <c r="BC137" s="17"/>
      <c r="BD137" s="17"/>
      <c r="BE137" s="37" t="s">
        <v>1198</v>
      </c>
      <c r="BF137" s="111">
        <f t="shared" si="2"/>
        <v>27304470</v>
      </c>
      <c r="BG137" s="39" t="s">
        <v>196</v>
      </c>
      <c r="BH137" s="40" t="s">
        <v>1199</v>
      </c>
      <c r="BI137" s="17" t="s">
        <v>91</v>
      </c>
      <c r="BJ137" s="17"/>
      <c r="BK137" s="112" t="s">
        <v>1200</v>
      </c>
      <c r="BL137" s="17" t="s">
        <v>955</v>
      </c>
      <c r="BM137" s="42"/>
      <c r="BN137" s="17"/>
      <c r="BO137" s="113"/>
      <c r="BP137" s="113">
        <f t="shared" si="33"/>
        <v>2730447</v>
      </c>
      <c r="BQ137" s="17" t="s">
        <v>79</v>
      </c>
      <c r="BR137" s="17"/>
      <c r="BS137" s="17"/>
      <c r="BT137" s="17"/>
    </row>
    <row r="138" spans="1:72" ht="12.75" customHeight="1">
      <c r="A138" s="19" t="s">
        <v>1201</v>
      </c>
      <c r="B138" s="20" t="s">
        <v>70</v>
      </c>
      <c r="C138" s="21" t="s">
        <v>1202</v>
      </c>
      <c r="D138" s="22">
        <v>131</v>
      </c>
      <c r="E138" s="22" t="s">
        <v>1203</v>
      </c>
      <c r="F138" s="23">
        <v>44250</v>
      </c>
      <c r="G138" s="22" t="s">
        <v>1204</v>
      </c>
      <c r="H138" s="17" t="s">
        <v>74</v>
      </c>
      <c r="I138" s="17" t="s">
        <v>75</v>
      </c>
      <c r="J138" s="24" t="s">
        <v>76</v>
      </c>
      <c r="K138" s="24">
        <v>19021</v>
      </c>
      <c r="L138" s="24">
        <v>21421</v>
      </c>
      <c r="M138" s="44"/>
      <c r="N138" s="23">
        <v>44250</v>
      </c>
      <c r="O138" s="17"/>
      <c r="P138" s="25">
        <v>3654275</v>
      </c>
      <c r="Q138" s="25">
        <v>37639032</v>
      </c>
      <c r="R138" s="109">
        <f t="shared" si="30"/>
        <v>-0.5</v>
      </c>
      <c r="S138" s="17" t="s">
        <v>77</v>
      </c>
      <c r="T138" s="17" t="s">
        <v>78</v>
      </c>
      <c r="U138" s="27">
        <v>1010214918</v>
      </c>
      <c r="V138" s="27" t="s">
        <v>79</v>
      </c>
      <c r="W138" s="28" t="s">
        <v>80</v>
      </c>
      <c r="X138" s="28"/>
      <c r="Y138" s="17"/>
      <c r="Z138" s="22" t="s">
        <v>81</v>
      </c>
      <c r="AA138" s="29"/>
      <c r="AB138" s="30" t="s">
        <v>79</v>
      </c>
      <c r="AC138" s="30" t="s">
        <v>79</v>
      </c>
      <c r="AD138" s="30" t="s">
        <v>79</v>
      </c>
      <c r="AE138" s="75" t="s">
        <v>400</v>
      </c>
      <c r="AF138" s="22" t="s">
        <v>83</v>
      </c>
      <c r="AG138" s="22" t="s">
        <v>78</v>
      </c>
      <c r="AH138" s="31">
        <v>79690000</v>
      </c>
      <c r="AI138" s="17" t="s">
        <v>401</v>
      </c>
      <c r="AJ138" s="24">
        <v>309</v>
      </c>
      <c r="AK138" s="22" t="s">
        <v>85</v>
      </c>
      <c r="AL138" s="32" t="s">
        <v>79</v>
      </c>
      <c r="AM138" s="50">
        <v>44250</v>
      </c>
      <c r="AN138" s="22" t="s">
        <v>86</v>
      </c>
      <c r="AO138" s="22">
        <v>0</v>
      </c>
      <c r="AP138" s="34">
        <v>0</v>
      </c>
      <c r="AQ138" s="35"/>
      <c r="AR138" s="29">
        <v>0</v>
      </c>
      <c r="AS138" s="35"/>
      <c r="AT138" s="36">
        <v>44250</v>
      </c>
      <c r="AU138" s="36">
        <v>44560</v>
      </c>
      <c r="AV138" s="110"/>
      <c r="AW138" s="17" t="s">
        <v>87</v>
      </c>
      <c r="AX138" s="17"/>
      <c r="AY138" s="17"/>
      <c r="AZ138" s="17" t="s">
        <v>87</v>
      </c>
      <c r="BA138" s="24">
        <v>0</v>
      </c>
      <c r="BB138" s="17"/>
      <c r="BC138" s="17"/>
      <c r="BD138" s="17"/>
      <c r="BE138" s="37" t="s">
        <v>1205</v>
      </c>
      <c r="BF138" s="111">
        <f t="shared" si="2"/>
        <v>37639032</v>
      </c>
      <c r="BG138" s="39" t="s">
        <v>196</v>
      </c>
      <c r="BH138" s="65" t="s">
        <v>1206</v>
      </c>
      <c r="BI138" s="17" t="s">
        <v>91</v>
      </c>
      <c r="BJ138" s="17"/>
      <c r="BK138" s="112" t="s">
        <v>1207</v>
      </c>
      <c r="BL138" s="17" t="s">
        <v>955</v>
      </c>
      <c r="BM138" s="42"/>
      <c r="BN138" s="17"/>
      <c r="BO138" s="113"/>
      <c r="BP138" s="113">
        <f t="shared" si="33"/>
        <v>3763903.2</v>
      </c>
      <c r="BQ138" s="17" t="s">
        <v>79</v>
      </c>
      <c r="BR138" s="17"/>
      <c r="BS138" s="17"/>
      <c r="BT138" s="17"/>
    </row>
    <row r="139" spans="1:72" ht="12.75" customHeight="1">
      <c r="A139" s="19" t="s">
        <v>1208</v>
      </c>
      <c r="B139" s="20" t="s">
        <v>70</v>
      </c>
      <c r="C139" s="21" t="s">
        <v>1209</v>
      </c>
      <c r="D139" s="22">
        <v>132</v>
      </c>
      <c r="E139" s="22" t="s">
        <v>1210</v>
      </c>
      <c r="F139" s="23">
        <v>44250</v>
      </c>
      <c r="G139" s="22" t="s">
        <v>1211</v>
      </c>
      <c r="H139" s="17" t="s">
        <v>74</v>
      </c>
      <c r="I139" s="17" t="s">
        <v>75</v>
      </c>
      <c r="J139" s="24" t="s">
        <v>76</v>
      </c>
      <c r="K139" s="24">
        <v>22021</v>
      </c>
      <c r="L139" s="24">
        <v>21521</v>
      </c>
      <c r="M139" s="44"/>
      <c r="N139" s="23">
        <v>44250</v>
      </c>
      <c r="O139" s="17"/>
      <c r="P139" s="25">
        <v>6471348</v>
      </c>
      <c r="Q139" s="25">
        <v>66654884</v>
      </c>
      <c r="R139" s="109">
        <f t="shared" si="30"/>
        <v>-0.39999999850988388</v>
      </c>
      <c r="S139" s="17" t="s">
        <v>77</v>
      </c>
      <c r="T139" s="17" t="s">
        <v>78</v>
      </c>
      <c r="U139" s="27">
        <v>1026257518</v>
      </c>
      <c r="V139" s="27" t="s">
        <v>79</v>
      </c>
      <c r="W139" s="28" t="s">
        <v>80</v>
      </c>
      <c r="X139" s="28"/>
      <c r="Y139" s="17"/>
      <c r="Z139" s="22" t="s">
        <v>98</v>
      </c>
      <c r="AA139" s="17" t="s">
        <v>99</v>
      </c>
      <c r="AB139" s="22" t="s">
        <v>100</v>
      </c>
      <c r="AC139" s="45">
        <v>44250</v>
      </c>
      <c r="AD139" s="22" t="s">
        <v>1212</v>
      </c>
      <c r="AE139" s="17" t="s">
        <v>469</v>
      </c>
      <c r="AF139" s="22" t="s">
        <v>83</v>
      </c>
      <c r="AG139" s="22" t="s">
        <v>78</v>
      </c>
      <c r="AH139" s="31">
        <v>5947992</v>
      </c>
      <c r="AI139" s="17" t="s">
        <v>470</v>
      </c>
      <c r="AJ139" s="24">
        <v>309</v>
      </c>
      <c r="AK139" s="22" t="s">
        <v>85</v>
      </c>
      <c r="AL139" s="46">
        <v>44250</v>
      </c>
      <c r="AM139" s="50">
        <v>44250</v>
      </c>
      <c r="AN139" s="22" t="s">
        <v>86</v>
      </c>
      <c r="AO139" s="22">
        <v>0</v>
      </c>
      <c r="AP139" s="34">
        <v>0</v>
      </c>
      <c r="AQ139" s="35"/>
      <c r="AR139" s="29">
        <v>0</v>
      </c>
      <c r="AS139" s="35"/>
      <c r="AT139" s="36">
        <v>44250</v>
      </c>
      <c r="AU139" s="36">
        <v>44560</v>
      </c>
      <c r="AV139" s="110"/>
      <c r="AW139" s="17" t="s">
        <v>87</v>
      </c>
      <c r="AX139" s="17"/>
      <c r="AY139" s="17"/>
      <c r="AZ139" s="17" t="s">
        <v>87</v>
      </c>
      <c r="BA139" s="24">
        <v>0</v>
      </c>
      <c r="BB139" s="17"/>
      <c r="BC139" s="17"/>
      <c r="BD139" s="17"/>
      <c r="BE139" s="37" t="s">
        <v>1213</v>
      </c>
      <c r="BF139" s="111">
        <f t="shared" si="2"/>
        <v>66654884</v>
      </c>
      <c r="BG139" s="39" t="s">
        <v>196</v>
      </c>
      <c r="BH139" s="47" t="s">
        <v>1214</v>
      </c>
      <c r="BI139" s="17" t="s">
        <v>91</v>
      </c>
      <c r="BJ139" s="17"/>
      <c r="BK139" s="112" t="s">
        <v>1215</v>
      </c>
      <c r="BL139" s="17" t="s">
        <v>955</v>
      </c>
      <c r="BM139" s="42"/>
      <c r="BN139" s="17"/>
      <c r="BO139" s="113"/>
      <c r="BP139" s="113">
        <f t="shared" si="33"/>
        <v>6665488.4000000004</v>
      </c>
      <c r="BQ139" s="64">
        <v>44742</v>
      </c>
      <c r="BR139" s="17"/>
      <c r="BS139" s="17"/>
      <c r="BT139" s="17"/>
    </row>
    <row r="140" spans="1:72" ht="12.75" customHeight="1">
      <c r="A140" s="19" t="s">
        <v>1216</v>
      </c>
      <c r="B140" s="20" t="s">
        <v>70</v>
      </c>
      <c r="C140" s="21" t="s">
        <v>1217</v>
      </c>
      <c r="D140" s="22">
        <v>133</v>
      </c>
      <c r="E140" s="17" t="s">
        <v>1218</v>
      </c>
      <c r="F140" s="23">
        <v>44250</v>
      </c>
      <c r="G140" s="22" t="s">
        <v>1219</v>
      </c>
      <c r="H140" s="17" t="s">
        <v>74</v>
      </c>
      <c r="I140" s="17" t="s">
        <v>75</v>
      </c>
      <c r="J140" s="24" t="s">
        <v>76</v>
      </c>
      <c r="K140" s="24">
        <v>17321</v>
      </c>
      <c r="L140" s="24">
        <v>21621</v>
      </c>
      <c r="M140" s="44"/>
      <c r="N140" s="23">
        <v>44250</v>
      </c>
      <c r="O140" s="17"/>
      <c r="P140" s="25">
        <v>7353804</v>
      </c>
      <c r="Q140" s="25">
        <v>76479562</v>
      </c>
      <c r="R140" s="109">
        <f t="shared" si="30"/>
        <v>0.40000000596046448</v>
      </c>
      <c r="S140" s="17" t="s">
        <v>77</v>
      </c>
      <c r="T140" s="17" t="s">
        <v>78</v>
      </c>
      <c r="U140" s="27">
        <v>40445041</v>
      </c>
      <c r="V140" s="27" t="s">
        <v>79</v>
      </c>
      <c r="W140" s="28" t="s">
        <v>80</v>
      </c>
      <c r="X140" s="28"/>
      <c r="Y140" s="17"/>
      <c r="Z140" s="17" t="s">
        <v>98</v>
      </c>
      <c r="AA140" s="17" t="s">
        <v>297</v>
      </c>
      <c r="AB140" s="22" t="s">
        <v>100</v>
      </c>
      <c r="AC140" s="45">
        <v>44250</v>
      </c>
      <c r="AD140" s="22" t="s">
        <v>1220</v>
      </c>
      <c r="AE140" s="17" t="s">
        <v>299</v>
      </c>
      <c r="AF140" s="22" t="s">
        <v>83</v>
      </c>
      <c r="AG140" s="22" t="s">
        <v>78</v>
      </c>
      <c r="AH140" s="31">
        <v>37329045</v>
      </c>
      <c r="AI140" s="17" t="s">
        <v>300</v>
      </c>
      <c r="AJ140" s="24">
        <v>312</v>
      </c>
      <c r="AK140" s="22" t="s">
        <v>85</v>
      </c>
      <c r="AL140" s="46">
        <v>44251</v>
      </c>
      <c r="AM140" s="50">
        <v>44250</v>
      </c>
      <c r="AN140" s="22" t="s">
        <v>86</v>
      </c>
      <c r="AO140" s="22">
        <v>0</v>
      </c>
      <c r="AP140" s="34">
        <v>0</v>
      </c>
      <c r="AQ140" s="35"/>
      <c r="AR140" s="29">
        <v>0</v>
      </c>
      <c r="AS140" s="35"/>
      <c r="AT140" s="36">
        <v>44251</v>
      </c>
      <c r="AU140" s="86">
        <v>44537</v>
      </c>
      <c r="AV140" s="110">
        <v>44537</v>
      </c>
      <c r="AW140" s="17" t="s">
        <v>87</v>
      </c>
      <c r="AX140" s="17"/>
      <c r="AY140" s="17"/>
      <c r="AZ140" s="17" t="s">
        <v>87</v>
      </c>
      <c r="BA140" s="24">
        <v>0</v>
      </c>
      <c r="BB140" s="17"/>
      <c r="BC140" s="17"/>
      <c r="BD140" s="17" t="s">
        <v>1221</v>
      </c>
      <c r="BE140" s="37" t="s">
        <v>1222</v>
      </c>
      <c r="BF140" s="111">
        <f t="shared" si="2"/>
        <v>76479562</v>
      </c>
      <c r="BG140" s="39" t="s">
        <v>143</v>
      </c>
      <c r="BH140" s="68" t="s">
        <v>1223</v>
      </c>
      <c r="BI140" s="17" t="s">
        <v>145</v>
      </c>
      <c r="BJ140" s="17"/>
      <c r="BK140" s="51" t="s">
        <v>1224</v>
      </c>
      <c r="BL140" s="17" t="s">
        <v>955</v>
      </c>
      <c r="BM140" s="42">
        <v>284</v>
      </c>
      <c r="BN140" s="115">
        <f>P140/30*BM140</f>
        <v>69616011.200000003</v>
      </c>
      <c r="BO140" s="113"/>
      <c r="BP140" s="113">
        <v>7647957</v>
      </c>
      <c r="BQ140" s="64">
        <v>44750</v>
      </c>
      <c r="BR140" s="17"/>
      <c r="BS140" s="17"/>
      <c r="BT140" s="17"/>
    </row>
    <row r="141" spans="1:72" ht="12.75" customHeight="1">
      <c r="A141" s="19" t="s">
        <v>1225</v>
      </c>
      <c r="B141" s="20" t="s">
        <v>70</v>
      </c>
      <c r="C141" s="21" t="s">
        <v>1226</v>
      </c>
      <c r="D141" s="22">
        <v>134</v>
      </c>
      <c r="E141" s="17" t="s">
        <v>1227</v>
      </c>
      <c r="F141" s="23">
        <v>44251</v>
      </c>
      <c r="G141" s="22" t="s">
        <v>1228</v>
      </c>
      <c r="H141" s="17" t="s">
        <v>74</v>
      </c>
      <c r="I141" s="17" t="s">
        <v>75</v>
      </c>
      <c r="J141" s="24" t="s">
        <v>76</v>
      </c>
      <c r="K141" s="24">
        <v>19221</v>
      </c>
      <c r="L141" s="24">
        <v>22021</v>
      </c>
      <c r="M141" s="44"/>
      <c r="N141" s="23">
        <v>44251</v>
      </c>
      <c r="O141" s="17"/>
      <c r="P141" s="25">
        <v>6120628</v>
      </c>
      <c r="Q141" s="25">
        <v>63042468</v>
      </c>
      <c r="R141" s="109">
        <f t="shared" si="30"/>
        <v>-0.39999999850988388</v>
      </c>
      <c r="S141" s="17" t="s">
        <v>77</v>
      </c>
      <c r="T141" s="17" t="s">
        <v>78</v>
      </c>
      <c r="U141" s="27">
        <v>1032406008</v>
      </c>
      <c r="V141" s="27" t="s">
        <v>79</v>
      </c>
      <c r="W141" s="28" t="s">
        <v>80</v>
      </c>
      <c r="X141" s="28"/>
      <c r="Y141" s="17"/>
      <c r="Z141" s="17" t="s">
        <v>98</v>
      </c>
      <c r="AA141" s="17" t="s">
        <v>270</v>
      </c>
      <c r="AB141" s="22" t="s">
        <v>100</v>
      </c>
      <c r="AC141" s="45">
        <v>44251</v>
      </c>
      <c r="AD141" s="22" t="s">
        <v>1229</v>
      </c>
      <c r="AE141" s="17" t="s">
        <v>272</v>
      </c>
      <c r="AF141" s="22" t="s">
        <v>83</v>
      </c>
      <c r="AG141" s="22" t="s">
        <v>78</v>
      </c>
      <c r="AH141" s="31">
        <v>51723033</v>
      </c>
      <c r="AI141" s="17" t="s">
        <v>273</v>
      </c>
      <c r="AJ141" s="24">
        <v>309</v>
      </c>
      <c r="AK141" s="22" t="s">
        <v>85</v>
      </c>
      <c r="AL141" s="46">
        <v>44251</v>
      </c>
      <c r="AM141" s="50">
        <v>44251</v>
      </c>
      <c r="AN141" s="22" t="s">
        <v>86</v>
      </c>
      <c r="AO141" s="22">
        <v>0</v>
      </c>
      <c r="AP141" s="34">
        <v>0</v>
      </c>
      <c r="AQ141" s="35"/>
      <c r="AR141" s="29">
        <v>0</v>
      </c>
      <c r="AS141" s="35"/>
      <c r="AT141" s="36">
        <v>44251</v>
      </c>
      <c r="AU141" s="36">
        <v>44560</v>
      </c>
      <c r="AV141" s="110"/>
      <c r="AW141" s="17" t="s">
        <v>87</v>
      </c>
      <c r="AX141" s="17"/>
      <c r="AY141" s="17"/>
      <c r="AZ141" s="17" t="s">
        <v>87</v>
      </c>
      <c r="BA141" s="24">
        <v>0</v>
      </c>
      <c r="BB141" s="17"/>
      <c r="BC141" s="17"/>
      <c r="BD141" s="17"/>
      <c r="BE141" s="37" t="s">
        <v>1230</v>
      </c>
      <c r="BF141" s="111">
        <f t="shared" si="2"/>
        <v>63042468</v>
      </c>
      <c r="BG141" s="66" t="s">
        <v>302</v>
      </c>
      <c r="BH141" s="68" t="s">
        <v>1231</v>
      </c>
      <c r="BI141" s="17" t="s">
        <v>91</v>
      </c>
      <c r="BJ141" s="17"/>
      <c r="BK141" s="116" t="s">
        <v>1232</v>
      </c>
      <c r="BL141" s="17" t="s">
        <v>955</v>
      </c>
      <c r="BM141" s="42"/>
      <c r="BN141" s="17"/>
      <c r="BO141" s="113"/>
      <c r="BP141" s="113">
        <f t="shared" ref="BP141:BP166" si="34">Q141*0.1</f>
        <v>6304246.8000000007</v>
      </c>
      <c r="BQ141" s="64">
        <v>44743</v>
      </c>
      <c r="BR141" s="17"/>
      <c r="BS141" s="17"/>
      <c r="BT141" s="17"/>
    </row>
    <row r="142" spans="1:72" ht="12.75" customHeight="1">
      <c r="A142" s="19" t="s">
        <v>1233</v>
      </c>
      <c r="B142" s="20" t="s">
        <v>70</v>
      </c>
      <c r="C142" s="21" t="s">
        <v>1234</v>
      </c>
      <c r="D142" s="22">
        <v>135</v>
      </c>
      <c r="E142" s="17" t="s">
        <v>1235</v>
      </c>
      <c r="F142" s="23">
        <v>44251</v>
      </c>
      <c r="G142" s="22" t="s">
        <v>1236</v>
      </c>
      <c r="H142" s="17" t="s">
        <v>74</v>
      </c>
      <c r="I142" s="17" t="s">
        <v>75</v>
      </c>
      <c r="J142" s="24" t="s">
        <v>76</v>
      </c>
      <c r="K142" s="24">
        <v>20121</v>
      </c>
      <c r="L142" s="24">
        <v>22121</v>
      </c>
      <c r="M142" s="44"/>
      <c r="N142" s="23">
        <v>44251</v>
      </c>
      <c r="O142" s="17"/>
      <c r="P142" s="25">
        <v>4536731</v>
      </c>
      <c r="Q142" s="25">
        <v>46728329</v>
      </c>
      <c r="R142" s="109">
        <f t="shared" si="30"/>
        <v>-0.29999999701976776</v>
      </c>
      <c r="S142" s="17" t="s">
        <v>77</v>
      </c>
      <c r="T142" s="17" t="s">
        <v>78</v>
      </c>
      <c r="U142" s="27">
        <v>13544993</v>
      </c>
      <c r="V142" s="27" t="s">
        <v>79</v>
      </c>
      <c r="W142" s="28" t="s">
        <v>80</v>
      </c>
      <c r="X142" s="28"/>
      <c r="Y142" s="17"/>
      <c r="Z142" s="17" t="s">
        <v>98</v>
      </c>
      <c r="AA142" s="17" t="s">
        <v>99</v>
      </c>
      <c r="AB142" s="22" t="s">
        <v>100</v>
      </c>
      <c r="AC142" s="45">
        <v>44251</v>
      </c>
      <c r="AD142" s="22" t="s">
        <v>1237</v>
      </c>
      <c r="AE142" s="17" t="s">
        <v>272</v>
      </c>
      <c r="AF142" s="22" t="s">
        <v>83</v>
      </c>
      <c r="AG142" s="22" t="s">
        <v>78</v>
      </c>
      <c r="AH142" s="31">
        <v>51723033</v>
      </c>
      <c r="AI142" s="17" t="s">
        <v>273</v>
      </c>
      <c r="AJ142" s="24">
        <v>309</v>
      </c>
      <c r="AK142" s="22" t="s">
        <v>85</v>
      </c>
      <c r="AL142" s="46">
        <v>44251</v>
      </c>
      <c r="AM142" s="50">
        <v>44251</v>
      </c>
      <c r="AN142" s="22" t="s">
        <v>86</v>
      </c>
      <c r="AO142" s="22">
        <v>0</v>
      </c>
      <c r="AP142" s="34">
        <v>0</v>
      </c>
      <c r="AQ142" s="35"/>
      <c r="AR142" s="29">
        <v>0</v>
      </c>
      <c r="AS142" s="35"/>
      <c r="AT142" s="36">
        <v>44251</v>
      </c>
      <c r="AU142" s="36">
        <v>44560</v>
      </c>
      <c r="AV142" s="110"/>
      <c r="AW142" s="17" t="s">
        <v>87</v>
      </c>
      <c r="AX142" s="17"/>
      <c r="AY142" s="17"/>
      <c r="AZ142" s="17" t="s">
        <v>1238</v>
      </c>
      <c r="BA142" s="24">
        <v>1</v>
      </c>
      <c r="BB142" s="17" t="s">
        <v>1239</v>
      </c>
      <c r="BC142" s="64">
        <v>44267</v>
      </c>
      <c r="BD142" s="17"/>
      <c r="BE142" s="37" t="s">
        <v>1240</v>
      </c>
      <c r="BF142" s="111">
        <f t="shared" si="2"/>
        <v>46728329</v>
      </c>
      <c r="BG142" s="66" t="s">
        <v>302</v>
      </c>
      <c r="BH142" s="68" t="s">
        <v>1241</v>
      </c>
      <c r="BI142" s="17" t="s">
        <v>91</v>
      </c>
      <c r="BJ142" s="17"/>
      <c r="BK142" s="116" t="s">
        <v>1242</v>
      </c>
      <c r="BL142" s="17" t="s">
        <v>955</v>
      </c>
      <c r="BM142" s="42"/>
      <c r="BN142" s="17"/>
      <c r="BO142" s="113"/>
      <c r="BP142" s="113">
        <f t="shared" si="34"/>
        <v>4672832.9000000004</v>
      </c>
      <c r="BQ142" s="64">
        <v>44742</v>
      </c>
      <c r="BR142" s="92" t="s">
        <v>1243</v>
      </c>
      <c r="BS142" s="92"/>
      <c r="BT142" s="92"/>
    </row>
    <row r="143" spans="1:72" ht="12.75" customHeight="1">
      <c r="A143" s="19" t="s">
        <v>1244</v>
      </c>
      <c r="B143" s="20" t="s">
        <v>70</v>
      </c>
      <c r="C143" s="21" t="s">
        <v>1245</v>
      </c>
      <c r="D143" s="22">
        <v>136</v>
      </c>
      <c r="E143" s="17" t="s">
        <v>1246</v>
      </c>
      <c r="F143" s="23">
        <v>44251</v>
      </c>
      <c r="G143" s="22" t="s">
        <v>1247</v>
      </c>
      <c r="H143" s="17" t="s">
        <v>74</v>
      </c>
      <c r="I143" s="17" t="s">
        <v>75</v>
      </c>
      <c r="J143" s="24" t="s">
        <v>76</v>
      </c>
      <c r="K143" s="24">
        <v>21421</v>
      </c>
      <c r="L143" s="24">
        <v>22221</v>
      </c>
      <c r="M143" s="44"/>
      <c r="N143" s="23">
        <v>44251</v>
      </c>
      <c r="O143" s="17"/>
      <c r="P143" s="25">
        <v>9311047</v>
      </c>
      <c r="Q143" s="25">
        <v>93110470</v>
      </c>
      <c r="R143" s="109">
        <f t="shared" si="30"/>
        <v>0</v>
      </c>
      <c r="S143" s="17" t="s">
        <v>77</v>
      </c>
      <c r="T143" s="17" t="s">
        <v>78</v>
      </c>
      <c r="U143" s="27">
        <v>79757957</v>
      </c>
      <c r="V143" s="27" t="s">
        <v>79</v>
      </c>
      <c r="W143" s="28" t="s">
        <v>80</v>
      </c>
      <c r="X143" s="28"/>
      <c r="Y143" s="17"/>
      <c r="Z143" s="17" t="s">
        <v>98</v>
      </c>
      <c r="AA143" s="17" t="s">
        <v>99</v>
      </c>
      <c r="AB143" s="22" t="s">
        <v>100</v>
      </c>
      <c r="AC143" s="45">
        <v>44252</v>
      </c>
      <c r="AD143" s="22" t="s">
        <v>1248</v>
      </c>
      <c r="AE143" s="17" t="s">
        <v>178</v>
      </c>
      <c r="AF143" s="22" t="s">
        <v>83</v>
      </c>
      <c r="AG143" s="22" t="s">
        <v>78</v>
      </c>
      <c r="AH143" s="31">
        <v>35114738</v>
      </c>
      <c r="AI143" s="17" t="s">
        <v>179</v>
      </c>
      <c r="AJ143" s="24">
        <v>300</v>
      </c>
      <c r="AK143" s="22" t="s">
        <v>85</v>
      </c>
      <c r="AL143" s="46">
        <v>44252</v>
      </c>
      <c r="AM143" s="50">
        <v>44251</v>
      </c>
      <c r="AN143" s="22" t="s">
        <v>86</v>
      </c>
      <c r="AO143" s="22">
        <v>0</v>
      </c>
      <c r="AP143" s="34">
        <v>0</v>
      </c>
      <c r="AQ143" s="35"/>
      <c r="AR143" s="29">
        <v>0</v>
      </c>
      <c r="AS143" s="35"/>
      <c r="AT143" s="36">
        <v>44252</v>
      </c>
      <c r="AU143" s="36">
        <v>44554</v>
      </c>
      <c r="AV143" s="110"/>
      <c r="AW143" s="17" t="s">
        <v>87</v>
      </c>
      <c r="AX143" s="17"/>
      <c r="AY143" s="17"/>
      <c r="AZ143" s="17" t="s">
        <v>87</v>
      </c>
      <c r="BA143" s="24">
        <v>0</v>
      </c>
      <c r="BB143" s="17"/>
      <c r="BC143" s="17"/>
      <c r="BD143" s="17"/>
      <c r="BE143" s="37" t="s">
        <v>1249</v>
      </c>
      <c r="BF143" s="111">
        <f t="shared" si="2"/>
        <v>93110470</v>
      </c>
      <c r="BG143" s="39" t="s">
        <v>114</v>
      </c>
      <c r="BH143" s="47" t="s">
        <v>1250</v>
      </c>
      <c r="BI143" s="17" t="s">
        <v>91</v>
      </c>
      <c r="BJ143" s="17"/>
      <c r="BK143" s="116" t="s">
        <v>1251</v>
      </c>
      <c r="BL143" s="17" t="s">
        <v>955</v>
      </c>
      <c r="BM143" s="42"/>
      <c r="BN143" s="17"/>
      <c r="BO143" s="113"/>
      <c r="BP143" s="113">
        <f t="shared" si="34"/>
        <v>9311047</v>
      </c>
      <c r="BQ143" s="64">
        <v>44736</v>
      </c>
      <c r="BR143" s="17"/>
      <c r="BS143" s="17"/>
      <c r="BT143" s="17"/>
    </row>
    <row r="144" spans="1:72" ht="12.75" customHeight="1">
      <c r="A144" s="19" t="s">
        <v>1252</v>
      </c>
      <c r="B144" s="20" t="s">
        <v>70</v>
      </c>
      <c r="C144" s="21" t="s">
        <v>1253</v>
      </c>
      <c r="D144" s="22">
        <v>137</v>
      </c>
      <c r="E144" s="17" t="s">
        <v>1254</v>
      </c>
      <c r="F144" s="23">
        <v>44251</v>
      </c>
      <c r="G144" s="22" t="s">
        <v>1255</v>
      </c>
      <c r="H144" s="17" t="s">
        <v>74</v>
      </c>
      <c r="I144" s="17" t="s">
        <v>75</v>
      </c>
      <c r="J144" s="24" t="s">
        <v>76</v>
      </c>
      <c r="K144" s="24">
        <v>22821</v>
      </c>
      <c r="L144" s="24">
        <v>22321</v>
      </c>
      <c r="M144" s="44"/>
      <c r="N144" s="23">
        <v>44251</v>
      </c>
      <c r="O144" s="17"/>
      <c r="P144" s="25">
        <v>5532323</v>
      </c>
      <c r="Q144" s="25">
        <v>56614105</v>
      </c>
      <c r="R144" s="109">
        <f t="shared" si="30"/>
        <v>-0.36666666716337204</v>
      </c>
      <c r="S144" s="17" t="s">
        <v>77</v>
      </c>
      <c r="T144" s="17" t="s">
        <v>78</v>
      </c>
      <c r="U144" s="27">
        <v>34321413</v>
      </c>
      <c r="V144" s="27" t="s">
        <v>79</v>
      </c>
      <c r="W144" s="28" t="s">
        <v>80</v>
      </c>
      <c r="X144" s="28"/>
      <c r="Y144" s="17"/>
      <c r="Z144" s="17" t="s">
        <v>98</v>
      </c>
      <c r="AA144" s="17" t="s">
        <v>99</v>
      </c>
      <c r="AB144" s="22" t="s">
        <v>100</v>
      </c>
      <c r="AC144" s="45">
        <v>44251</v>
      </c>
      <c r="AD144" s="22" t="s">
        <v>1256</v>
      </c>
      <c r="AE144" s="17" t="s">
        <v>228</v>
      </c>
      <c r="AF144" s="22" t="s">
        <v>83</v>
      </c>
      <c r="AG144" s="22" t="s">
        <v>78</v>
      </c>
      <c r="AH144" s="31">
        <v>52854468</v>
      </c>
      <c r="AI144" s="17" t="s">
        <v>511</v>
      </c>
      <c r="AJ144" s="24">
        <v>307</v>
      </c>
      <c r="AK144" s="22" t="s">
        <v>85</v>
      </c>
      <c r="AL144" s="46">
        <v>44251</v>
      </c>
      <c r="AM144" s="50">
        <v>44251</v>
      </c>
      <c r="AN144" s="22" t="s">
        <v>86</v>
      </c>
      <c r="AO144" s="22">
        <v>0</v>
      </c>
      <c r="AP144" s="34">
        <v>0</v>
      </c>
      <c r="AQ144" s="35"/>
      <c r="AR144" s="29">
        <v>0</v>
      </c>
      <c r="AS144" s="35"/>
      <c r="AT144" s="36">
        <v>44251</v>
      </c>
      <c r="AU144" s="36">
        <v>44560</v>
      </c>
      <c r="AV144" s="110"/>
      <c r="AW144" s="17" t="s">
        <v>87</v>
      </c>
      <c r="AX144" s="17"/>
      <c r="AY144" s="17"/>
      <c r="AZ144" s="17" t="s">
        <v>87</v>
      </c>
      <c r="BA144" s="24">
        <v>0</v>
      </c>
      <c r="BB144" s="17"/>
      <c r="BC144" s="17"/>
      <c r="BD144" s="17"/>
      <c r="BE144" s="37" t="s">
        <v>1257</v>
      </c>
      <c r="BF144" s="111">
        <f t="shared" si="2"/>
        <v>56614105</v>
      </c>
      <c r="BG144" s="39" t="s">
        <v>114</v>
      </c>
      <c r="BH144" s="47" t="s">
        <v>1258</v>
      </c>
      <c r="BI144" s="17" t="s">
        <v>91</v>
      </c>
      <c r="BJ144" s="17"/>
      <c r="BK144" s="116" t="s">
        <v>1259</v>
      </c>
      <c r="BL144" s="17" t="s">
        <v>955</v>
      </c>
      <c r="BM144" s="42"/>
      <c r="BN144" s="17"/>
      <c r="BO144" s="113"/>
      <c r="BP144" s="113">
        <f t="shared" si="34"/>
        <v>5661410.5</v>
      </c>
      <c r="BQ144" s="64">
        <v>44742</v>
      </c>
      <c r="BR144" s="17"/>
      <c r="BS144" s="17"/>
      <c r="BT144" s="17"/>
    </row>
    <row r="145" spans="1:72" ht="12.75" customHeight="1">
      <c r="A145" s="19" t="s">
        <v>1260</v>
      </c>
      <c r="B145" s="20" t="s">
        <v>70</v>
      </c>
      <c r="C145" s="21" t="s">
        <v>1261</v>
      </c>
      <c r="D145" s="17">
        <v>138</v>
      </c>
      <c r="E145" s="17" t="s">
        <v>1262</v>
      </c>
      <c r="F145" s="23">
        <v>44251</v>
      </c>
      <c r="G145" s="22" t="s">
        <v>1263</v>
      </c>
      <c r="H145" s="17" t="s">
        <v>74</v>
      </c>
      <c r="I145" s="17" t="s">
        <v>75</v>
      </c>
      <c r="J145" s="24" t="s">
        <v>76</v>
      </c>
      <c r="K145" s="24">
        <v>20321</v>
      </c>
      <c r="L145" s="24">
        <v>22421</v>
      </c>
      <c r="M145" s="44"/>
      <c r="N145" s="23">
        <v>44251</v>
      </c>
      <c r="O145" s="17"/>
      <c r="P145" s="25">
        <v>6120628</v>
      </c>
      <c r="Q145" s="25">
        <v>62838447</v>
      </c>
      <c r="R145" s="109">
        <f t="shared" si="30"/>
        <v>-0.46666666120290756</v>
      </c>
      <c r="S145" s="17" t="s">
        <v>77</v>
      </c>
      <c r="T145" s="17" t="s">
        <v>78</v>
      </c>
      <c r="U145" s="27">
        <v>52347683</v>
      </c>
      <c r="V145" s="27" t="s">
        <v>79</v>
      </c>
      <c r="W145" s="28" t="s">
        <v>80</v>
      </c>
      <c r="X145" s="28"/>
      <c r="Y145" s="17"/>
      <c r="Z145" s="17" t="s">
        <v>98</v>
      </c>
      <c r="AA145" s="17" t="s">
        <v>99</v>
      </c>
      <c r="AB145" s="22" t="s">
        <v>100</v>
      </c>
      <c r="AC145" s="45">
        <v>44251</v>
      </c>
      <c r="AD145" s="22" t="s">
        <v>1264</v>
      </c>
      <c r="AE145" s="17" t="s">
        <v>228</v>
      </c>
      <c r="AF145" s="22" t="s">
        <v>83</v>
      </c>
      <c r="AG145" s="22" t="s">
        <v>78</v>
      </c>
      <c r="AH145" s="31">
        <v>52854468</v>
      </c>
      <c r="AI145" s="17" t="s">
        <v>511</v>
      </c>
      <c r="AJ145" s="24">
        <v>308</v>
      </c>
      <c r="AK145" s="22" t="s">
        <v>85</v>
      </c>
      <c r="AL145" s="46">
        <v>44251</v>
      </c>
      <c r="AM145" s="50">
        <v>44251</v>
      </c>
      <c r="AN145" s="22" t="s">
        <v>86</v>
      </c>
      <c r="AO145" s="22">
        <v>0</v>
      </c>
      <c r="AP145" s="34">
        <v>0</v>
      </c>
      <c r="AQ145" s="35"/>
      <c r="AR145" s="29">
        <v>0</v>
      </c>
      <c r="AS145" s="35"/>
      <c r="AT145" s="36">
        <v>44251</v>
      </c>
      <c r="AU145" s="36">
        <v>44560</v>
      </c>
      <c r="AV145" s="110"/>
      <c r="AW145" s="17" t="s">
        <v>87</v>
      </c>
      <c r="AX145" s="17"/>
      <c r="AY145" s="17"/>
      <c r="AZ145" s="17" t="s">
        <v>87</v>
      </c>
      <c r="BA145" s="24">
        <v>0</v>
      </c>
      <c r="BB145" s="17"/>
      <c r="BC145" s="17"/>
      <c r="BD145" s="17"/>
      <c r="BE145" s="37" t="s">
        <v>1265</v>
      </c>
      <c r="BF145" s="111">
        <f t="shared" si="2"/>
        <v>62838447</v>
      </c>
      <c r="BG145" s="39" t="s">
        <v>196</v>
      </c>
      <c r="BH145" s="47" t="s">
        <v>1266</v>
      </c>
      <c r="BI145" s="17" t="s">
        <v>91</v>
      </c>
      <c r="BJ145" s="17"/>
      <c r="BK145" s="67" t="s">
        <v>1267</v>
      </c>
      <c r="BL145" s="17" t="s">
        <v>955</v>
      </c>
      <c r="BM145" s="42"/>
      <c r="BN145" s="17"/>
      <c r="BO145" s="113"/>
      <c r="BP145" s="113">
        <f t="shared" si="34"/>
        <v>6283844.7000000002</v>
      </c>
      <c r="BQ145" s="64">
        <v>44742</v>
      </c>
      <c r="BR145" s="17"/>
      <c r="BS145" s="17"/>
      <c r="BT145" s="17"/>
    </row>
    <row r="146" spans="1:72" ht="12.75" customHeight="1">
      <c r="A146" s="19" t="s">
        <v>1268</v>
      </c>
      <c r="B146" s="20" t="s">
        <v>70</v>
      </c>
      <c r="C146" s="21" t="s">
        <v>1269</v>
      </c>
      <c r="D146" s="17">
        <v>139</v>
      </c>
      <c r="E146" s="17" t="s">
        <v>1270</v>
      </c>
      <c r="F146" s="23">
        <v>44251</v>
      </c>
      <c r="G146" s="22" t="s">
        <v>1271</v>
      </c>
      <c r="H146" s="17" t="s">
        <v>74</v>
      </c>
      <c r="I146" s="17" t="s">
        <v>75</v>
      </c>
      <c r="J146" s="24" t="s">
        <v>76</v>
      </c>
      <c r="K146" s="24">
        <v>19121</v>
      </c>
      <c r="L146" s="24">
        <v>22521</v>
      </c>
      <c r="M146" s="44"/>
      <c r="N146" s="23">
        <v>44251</v>
      </c>
      <c r="O146" s="17"/>
      <c r="P146" s="25">
        <v>6120628</v>
      </c>
      <c r="Q146" s="25">
        <v>62634426</v>
      </c>
      <c r="R146" s="109">
        <f t="shared" si="30"/>
        <v>-0.53333333134651184</v>
      </c>
      <c r="S146" s="17" t="s">
        <v>77</v>
      </c>
      <c r="T146" s="17" t="s">
        <v>78</v>
      </c>
      <c r="U146" s="27">
        <v>79139548</v>
      </c>
      <c r="V146" s="27" t="s">
        <v>79</v>
      </c>
      <c r="W146" s="28" t="s">
        <v>80</v>
      </c>
      <c r="X146" s="28"/>
      <c r="Y146" s="17"/>
      <c r="Z146" s="17" t="s">
        <v>98</v>
      </c>
      <c r="AA146" s="17" t="s">
        <v>99</v>
      </c>
      <c r="AB146" s="22" t="s">
        <v>100</v>
      </c>
      <c r="AC146" s="45">
        <v>44252</v>
      </c>
      <c r="AD146" s="22" t="s">
        <v>1272</v>
      </c>
      <c r="AE146" s="17" t="s">
        <v>178</v>
      </c>
      <c r="AF146" s="22" t="s">
        <v>83</v>
      </c>
      <c r="AG146" s="22" t="s">
        <v>78</v>
      </c>
      <c r="AH146" s="31">
        <v>35114738</v>
      </c>
      <c r="AI146" s="17" t="s">
        <v>179</v>
      </c>
      <c r="AJ146" s="24">
        <v>307</v>
      </c>
      <c r="AK146" s="22" t="s">
        <v>85</v>
      </c>
      <c r="AL146" s="46">
        <v>44252</v>
      </c>
      <c r="AM146" s="50">
        <v>44251</v>
      </c>
      <c r="AN146" s="22" t="s">
        <v>86</v>
      </c>
      <c r="AO146" s="22">
        <v>0</v>
      </c>
      <c r="AP146" s="34">
        <v>0</v>
      </c>
      <c r="AQ146" s="35"/>
      <c r="AR146" s="29">
        <v>0</v>
      </c>
      <c r="AS146" s="35"/>
      <c r="AT146" s="36">
        <v>44252</v>
      </c>
      <c r="AU146" s="36">
        <v>44560</v>
      </c>
      <c r="AV146" s="110"/>
      <c r="AW146" s="17" t="s">
        <v>87</v>
      </c>
      <c r="AX146" s="17"/>
      <c r="AY146" s="17"/>
      <c r="AZ146" s="17" t="s">
        <v>87</v>
      </c>
      <c r="BA146" s="24">
        <v>0</v>
      </c>
      <c r="BB146" s="17"/>
      <c r="BC146" s="17"/>
      <c r="BD146" s="17"/>
      <c r="BE146" s="37" t="s">
        <v>1273</v>
      </c>
      <c r="BF146" s="111">
        <f t="shared" si="2"/>
        <v>62634426</v>
      </c>
      <c r="BG146" s="66" t="s">
        <v>302</v>
      </c>
      <c r="BH146" s="47" t="s">
        <v>1274</v>
      </c>
      <c r="BI146" s="17" t="s">
        <v>91</v>
      </c>
      <c r="BJ146" s="17"/>
      <c r="BK146" s="112" t="s">
        <v>1275</v>
      </c>
      <c r="BL146" s="17" t="s">
        <v>955</v>
      </c>
      <c r="BM146" s="42"/>
      <c r="BN146" s="17"/>
      <c r="BO146" s="113"/>
      <c r="BP146" s="113">
        <f t="shared" si="34"/>
        <v>6263442.6000000006</v>
      </c>
      <c r="BQ146" s="64">
        <v>44742</v>
      </c>
      <c r="BR146" s="17"/>
      <c r="BS146" s="17"/>
      <c r="BT146" s="17"/>
    </row>
    <row r="147" spans="1:72" ht="12.75" customHeight="1">
      <c r="A147" s="19" t="s">
        <v>1276</v>
      </c>
      <c r="B147" s="20" t="s">
        <v>70</v>
      </c>
      <c r="C147" s="21" t="s">
        <v>1277</v>
      </c>
      <c r="D147" s="17">
        <v>140</v>
      </c>
      <c r="E147" s="17" t="s">
        <v>1278</v>
      </c>
      <c r="F147" s="23">
        <v>44251</v>
      </c>
      <c r="G147" s="22" t="s">
        <v>1279</v>
      </c>
      <c r="H147" s="17" t="s">
        <v>74</v>
      </c>
      <c r="I147" s="17" t="s">
        <v>75</v>
      </c>
      <c r="J147" s="24" t="s">
        <v>76</v>
      </c>
      <c r="K147" s="24">
        <v>14321</v>
      </c>
      <c r="L147" s="24">
        <v>22621</v>
      </c>
      <c r="M147" s="44"/>
      <c r="N147" s="23">
        <v>44251</v>
      </c>
      <c r="O147" s="17"/>
      <c r="P147" s="25">
        <v>5532323</v>
      </c>
      <c r="Q147" s="25">
        <v>44258584</v>
      </c>
      <c r="R147" s="109">
        <f t="shared" si="30"/>
        <v>0</v>
      </c>
      <c r="S147" s="17" t="s">
        <v>77</v>
      </c>
      <c r="T147" s="17" t="s">
        <v>78</v>
      </c>
      <c r="U147" s="27">
        <v>79626062</v>
      </c>
      <c r="V147" s="27" t="s">
        <v>79</v>
      </c>
      <c r="W147" s="28" t="s">
        <v>80</v>
      </c>
      <c r="X147" s="28"/>
      <c r="Y147" s="17"/>
      <c r="Z147" s="17" t="s">
        <v>98</v>
      </c>
      <c r="AA147" s="17" t="s">
        <v>99</v>
      </c>
      <c r="AB147" s="22" t="s">
        <v>100</v>
      </c>
      <c r="AC147" s="45">
        <v>44251</v>
      </c>
      <c r="AD147" s="22" t="s">
        <v>1280</v>
      </c>
      <c r="AE147" s="17" t="s">
        <v>442</v>
      </c>
      <c r="AF147" s="22" t="s">
        <v>83</v>
      </c>
      <c r="AG147" s="22" t="s">
        <v>78</v>
      </c>
      <c r="AH147" s="31">
        <v>79530167</v>
      </c>
      <c r="AI147" s="17" t="s">
        <v>443</v>
      </c>
      <c r="AJ147" s="24">
        <v>240</v>
      </c>
      <c r="AK147" s="22" t="s">
        <v>85</v>
      </c>
      <c r="AL147" s="46">
        <v>44251</v>
      </c>
      <c r="AM147" s="50">
        <v>44251</v>
      </c>
      <c r="AN147" s="22" t="s">
        <v>218</v>
      </c>
      <c r="AO147" s="22">
        <v>1</v>
      </c>
      <c r="AP147" s="34">
        <f>P147/30*AR147</f>
        <v>12355521.366666667</v>
      </c>
      <c r="AQ147" s="35">
        <v>44491</v>
      </c>
      <c r="AR147" s="117">
        <v>67</v>
      </c>
      <c r="AS147" s="35"/>
      <c r="AT147" s="36">
        <v>44251</v>
      </c>
      <c r="AU147" s="60">
        <v>44560</v>
      </c>
      <c r="AV147" s="110"/>
      <c r="AW147" s="17" t="s">
        <v>87</v>
      </c>
      <c r="AX147" s="17"/>
      <c r="AY147" s="17"/>
      <c r="AZ147" s="17" t="s">
        <v>87</v>
      </c>
      <c r="BA147" s="24">
        <v>0</v>
      </c>
      <c r="BB147" s="17"/>
      <c r="BC147" s="17"/>
      <c r="BD147" s="17" t="s">
        <v>1281</v>
      </c>
      <c r="BE147" s="37" t="s">
        <v>1282</v>
      </c>
      <c r="BF147" s="111">
        <f t="shared" si="2"/>
        <v>56614105.366666667</v>
      </c>
      <c r="BG147" s="39" t="s">
        <v>143</v>
      </c>
      <c r="BH147" s="47" t="s">
        <v>1283</v>
      </c>
      <c r="BI147" s="17" t="s">
        <v>91</v>
      </c>
      <c r="BJ147" s="94" t="s">
        <v>809</v>
      </c>
      <c r="BK147" s="118" t="s">
        <v>1284</v>
      </c>
      <c r="BL147" s="17" t="s">
        <v>955</v>
      </c>
      <c r="BM147" s="42"/>
      <c r="BN147" s="17"/>
      <c r="BO147" s="113"/>
      <c r="BP147" s="113">
        <f t="shared" si="34"/>
        <v>4425858.4000000004</v>
      </c>
      <c r="BQ147" s="64">
        <v>44675</v>
      </c>
      <c r="BR147" s="17"/>
      <c r="BS147" s="17"/>
      <c r="BT147" s="17"/>
    </row>
    <row r="148" spans="1:72" ht="12.75" customHeight="1">
      <c r="A148" s="19" t="s">
        <v>1285</v>
      </c>
      <c r="B148" s="20" t="s">
        <v>70</v>
      </c>
      <c r="C148" s="21" t="s">
        <v>1286</v>
      </c>
      <c r="D148" s="17">
        <v>141</v>
      </c>
      <c r="E148" s="17" t="s">
        <v>1287</v>
      </c>
      <c r="F148" s="23">
        <v>44252</v>
      </c>
      <c r="G148" s="22" t="s">
        <v>1288</v>
      </c>
      <c r="H148" s="17" t="s">
        <v>74</v>
      </c>
      <c r="I148" s="17" t="s">
        <v>75</v>
      </c>
      <c r="J148" s="24" t="s">
        <v>76</v>
      </c>
      <c r="K148" s="24">
        <v>21921</v>
      </c>
      <c r="L148" s="24">
        <v>22721</v>
      </c>
      <c r="M148" s="44"/>
      <c r="N148" s="23">
        <v>44252</v>
      </c>
      <c r="O148" s="17"/>
      <c r="P148" s="25">
        <v>6471348</v>
      </c>
      <c r="Q148" s="25">
        <v>64713480</v>
      </c>
      <c r="R148" s="109">
        <f t="shared" si="30"/>
        <v>0</v>
      </c>
      <c r="S148" s="17" t="s">
        <v>77</v>
      </c>
      <c r="T148" s="17" t="s">
        <v>78</v>
      </c>
      <c r="U148" s="27">
        <v>79590259</v>
      </c>
      <c r="V148" s="27" t="s">
        <v>79</v>
      </c>
      <c r="W148" s="28" t="s">
        <v>80</v>
      </c>
      <c r="X148" s="28"/>
      <c r="Y148" s="17"/>
      <c r="Z148" s="17" t="s">
        <v>98</v>
      </c>
      <c r="AA148" s="17" t="s">
        <v>99</v>
      </c>
      <c r="AB148" s="22" t="s">
        <v>100</v>
      </c>
      <c r="AC148" s="45">
        <v>44252</v>
      </c>
      <c r="AD148" s="22" t="s">
        <v>1289</v>
      </c>
      <c r="AE148" s="17" t="s">
        <v>178</v>
      </c>
      <c r="AF148" s="22" t="s">
        <v>83</v>
      </c>
      <c r="AG148" s="22" t="s">
        <v>78</v>
      </c>
      <c r="AH148" s="31">
        <v>35114738</v>
      </c>
      <c r="AI148" s="17" t="s">
        <v>179</v>
      </c>
      <c r="AJ148" s="24">
        <v>300</v>
      </c>
      <c r="AK148" s="22" t="s">
        <v>85</v>
      </c>
      <c r="AL148" s="46">
        <v>44252</v>
      </c>
      <c r="AM148" s="50">
        <v>44252</v>
      </c>
      <c r="AN148" s="22" t="s">
        <v>86</v>
      </c>
      <c r="AO148" s="22">
        <v>0</v>
      </c>
      <c r="AP148" s="34">
        <v>0</v>
      </c>
      <c r="AQ148" s="35"/>
      <c r="AR148" s="29">
        <v>0</v>
      </c>
      <c r="AS148" s="35"/>
      <c r="AT148" s="36">
        <v>44252</v>
      </c>
      <c r="AU148" s="36">
        <v>44554</v>
      </c>
      <c r="AV148" s="110"/>
      <c r="AW148" s="17" t="s">
        <v>87</v>
      </c>
      <c r="AX148" s="17"/>
      <c r="AY148" s="17"/>
      <c r="AZ148" s="17" t="s">
        <v>87</v>
      </c>
      <c r="BA148" s="24">
        <v>0</v>
      </c>
      <c r="BB148" s="17"/>
      <c r="BC148" s="17"/>
      <c r="BD148" s="17"/>
      <c r="BE148" s="37" t="s">
        <v>1290</v>
      </c>
      <c r="BF148" s="111">
        <f t="shared" si="2"/>
        <v>64713480</v>
      </c>
      <c r="BG148" s="39" t="s">
        <v>114</v>
      </c>
      <c r="BH148" s="47" t="s">
        <v>1291</v>
      </c>
      <c r="BI148" s="17" t="s">
        <v>91</v>
      </c>
      <c r="BJ148" s="17"/>
      <c r="BK148" s="112" t="s">
        <v>1292</v>
      </c>
      <c r="BL148" s="17" t="s">
        <v>955</v>
      </c>
      <c r="BM148" s="42"/>
      <c r="BN148" s="17"/>
      <c r="BO148" s="113"/>
      <c r="BP148" s="113">
        <f t="shared" si="34"/>
        <v>6471348</v>
      </c>
      <c r="BQ148" s="64">
        <v>44736</v>
      </c>
      <c r="BR148" s="17"/>
      <c r="BS148" s="17"/>
      <c r="BT148" s="17"/>
    </row>
    <row r="149" spans="1:72" ht="12.75" customHeight="1">
      <c r="A149" s="19" t="s">
        <v>1293</v>
      </c>
      <c r="B149" s="20" t="s">
        <v>70</v>
      </c>
      <c r="C149" s="21" t="s">
        <v>1294</v>
      </c>
      <c r="D149" s="17">
        <v>142</v>
      </c>
      <c r="E149" s="17" t="s">
        <v>1295</v>
      </c>
      <c r="F149" s="23">
        <v>44252</v>
      </c>
      <c r="G149" s="22" t="s">
        <v>1296</v>
      </c>
      <c r="H149" s="17" t="s">
        <v>74</v>
      </c>
      <c r="I149" s="17" t="s">
        <v>75</v>
      </c>
      <c r="J149" s="24" t="s">
        <v>76</v>
      </c>
      <c r="K149" s="24">
        <v>24421</v>
      </c>
      <c r="L149" s="24">
        <v>22821</v>
      </c>
      <c r="M149" s="44"/>
      <c r="N149" s="23">
        <v>44252</v>
      </c>
      <c r="O149" s="17"/>
      <c r="P149" s="25">
        <v>6120628</v>
      </c>
      <c r="Q149" s="25">
        <v>62634426</v>
      </c>
      <c r="R149" s="109">
        <f t="shared" si="30"/>
        <v>-0.53333333134651184</v>
      </c>
      <c r="S149" s="17" t="s">
        <v>77</v>
      </c>
      <c r="T149" s="17" t="s">
        <v>78</v>
      </c>
      <c r="U149" s="27">
        <v>34066254</v>
      </c>
      <c r="V149" s="27" t="s">
        <v>79</v>
      </c>
      <c r="W149" s="28" t="s">
        <v>80</v>
      </c>
      <c r="X149" s="28"/>
      <c r="Y149" s="17"/>
      <c r="Z149" s="17" t="s">
        <v>98</v>
      </c>
      <c r="AA149" s="17" t="s">
        <v>254</v>
      </c>
      <c r="AB149" s="22" t="s">
        <v>100</v>
      </c>
      <c r="AC149" s="45">
        <v>44252</v>
      </c>
      <c r="AD149" s="22" t="s">
        <v>1297</v>
      </c>
      <c r="AE149" s="17" t="s">
        <v>228</v>
      </c>
      <c r="AF149" s="22" t="s">
        <v>83</v>
      </c>
      <c r="AG149" s="22" t="s">
        <v>78</v>
      </c>
      <c r="AH149" s="31">
        <v>52197050</v>
      </c>
      <c r="AI149" s="17" t="s">
        <v>190</v>
      </c>
      <c r="AJ149" s="24">
        <v>307</v>
      </c>
      <c r="AK149" s="22" t="s">
        <v>85</v>
      </c>
      <c r="AL149" s="46">
        <v>44252</v>
      </c>
      <c r="AM149" s="50">
        <v>44252</v>
      </c>
      <c r="AN149" s="22" t="s">
        <v>86</v>
      </c>
      <c r="AO149" s="22">
        <v>0</v>
      </c>
      <c r="AP149" s="34">
        <v>0</v>
      </c>
      <c r="AQ149" s="35"/>
      <c r="AR149" s="29">
        <v>0</v>
      </c>
      <c r="AS149" s="35"/>
      <c r="AT149" s="36">
        <v>44252</v>
      </c>
      <c r="AU149" s="36">
        <v>44560</v>
      </c>
      <c r="AV149" s="110"/>
      <c r="AW149" s="17" t="s">
        <v>87</v>
      </c>
      <c r="AX149" s="17"/>
      <c r="AY149" s="17"/>
      <c r="AZ149" s="17" t="s">
        <v>87</v>
      </c>
      <c r="BA149" s="24">
        <v>0</v>
      </c>
      <c r="BB149" s="17"/>
      <c r="BC149" s="17"/>
      <c r="BD149" s="17"/>
      <c r="BE149" s="37" t="s">
        <v>1298</v>
      </c>
      <c r="BF149" s="111">
        <f t="shared" si="2"/>
        <v>62634426</v>
      </c>
      <c r="BG149" s="39" t="s">
        <v>96</v>
      </c>
      <c r="BH149" s="47" t="s">
        <v>1299</v>
      </c>
      <c r="BI149" s="17" t="s">
        <v>91</v>
      </c>
      <c r="BJ149" s="17"/>
      <c r="BK149" s="112" t="s">
        <v>1300</v>
      </c>
      <c r="BL149" s="17" t="s">
        <v>955</v>
      </c>
      <c r="BM149" s="42"/>
      <c r="BN149" s="17"/>
      <c r="BO149" s="113"/>
      <c r="BP149" s="113">
        <f t="shared" si="34"/>
        <v>6263442.6000000006</v>
      </c>
      <c r="BQ149" s="64">
        <v>44743</v>
      </c>
      <c r="BR149" s="92" t="s">
        <v>1301</v>
      </c>
      <c r="BS149" s="92"/>
      <c r="BT149" s="92"/>
    </row>
    <row r="150" spans="1:72" ht="12.75" customHeight="1">
      <c r="A150" s="19" t="s">
        <v>1302</v>
      </c>
      <c r="B150" s="20" t="s">
        <v>70</v>
      </c>
      <c r="C150" s="21" t="s">
        <v>1303</v>
      </c>
      <c r="D150" s="17">
        <v>143</v>
      </c>
      <c r="E150" s="17" t="s">
        <v>1304</v>
      </c>
      <c r="F150" s="23">
        <v>44252</v>
      </c>
      <c r="G150" s="22" t="s">
        <v>1305</v>
      </c>
      <c r="H150" s="17" t="s">
        <v>74</v>
      </c>
      <c r="I150" s="17" t="s">
        <v>75</v>
      </c>
      <c r="J150" s="24" t="s">
        <v>76</v>
      </c>
      <c r="K150" s="24">
        <v>22421</v>
      </c>
      <c r="L150" s="24">
        <v>22921</v>
      </c>
      <c r="M150" s="44"/>
      <c r="N150" s="23">
        <v>44252</v>
      </c>
      <c r="O150" s="17"/>
      <c r="P150" s="25">
        <v>3235673</v>
      </c>
      <c r="Q150" s="25">
        <v>33003865</v>
      </c>
      <c r="R150" s="109">
        <f t="shared" si="30"/>
        <v>0.40000000223517418</v>
      </c>
      <c r="S150" s="17" t="s">
        <v>77</v>
      </c>
      <c r="T150" s="17" t="s">
        <v>78</v>
      </c>
      <c r="U150" s="27">
        <v>1010211180</v>
      </c>
      <c r="V150" s="27" t="s">
        <v>79</v>
      </c>
      <c r="W150" s="28" t="s">
        <v>80</v>
      </c>
      <c r="X150" s="28"/>
      <c r="Y150" s="17"/>
      <c r="Z150" s="22" t="s">
        <v>81</v>
      </c>
      <c r="AA150" s="29"/>
      <c r="AB150" s="30" t="s">
        <v>79</v>
      </c>
      <c r="AC150" s="30" t="s">
        <v>79</v>
      </c>
      <c r="AD150" s="30" t="s">
        <v>79</v>
      </c>
      <c r="AE150" s="75" t="s">
        <v>400</v>
      </c>
      <c r="AF150" s="22" t="s">
        <v>83</v>
      </c>
      <c r="AG150" s="22" t="s">
        <v>78</v>
      </c>
      <c r="AH150" s="31">
        <v>79690000</v>
      </c>
      <c r="AI150" s="17" t="s">
        <v>401</v>
      </c>
      <c r="AJ150" s="24">
        <v>306</v>
      </c>
      <c r="AK150" s="22" t="s">
        <v>85</v>
      </c>
      <c r="AL150" s="32" t="s">
        <v>79</v>
      </c>
      <c r="AM150" s="50">
        <v>44252</v>
      </c>
      <c r="AN150" s="22" t="s">
        <v>86</v>
      </c>
      <c r="AO150" s="22">
        <v>0</v>
      </c>
      <c r="AP150" s="34">
        <v>0</v>
      </c>
      <c r="AQ150" s="35"/>
      <c r="AR150" s="29">
        <v>0</v>
      </c>
      <c r="AS150" s="35"/>
      <c r="AT150" s="36">
        <v>44252</v>
      </c>
      <c r="AU150" s="36">
        <v>44560</v>
      </c>
      <c r="AV150" s="110"/>
      <c r="AW150" s="17" t="s">
        <v>87</v>
      </c>
      <c r="AX150" s="17"/>
      <c r="AY150" s="17"/>
      <c r="AZ150" s="17" t="s">
        <v>87</v>
      </c>
      <c r="BA150" s="24">
        <v>0</v>
      </c>
      <c r="BB150" s="17"/>
      <c r="BC150" s="17"/>
      <c r="BD150" s="17"/>
      <c r="BE150" s="37" t="s">
        <v>1306</v>
      </c>
      <c r="BF150" s="111">
        <f t="shared" si="2"/>
        <v>33003865</v>
      </c>
      <c r="BG150" s="39" t="s">
        <v>96</v>
      </c>
      <c r="BH150" s="68" t="s">
        <v>1307</v>
      </c>
      <c r="BI150" s="17" t="s">
        <v>91</v>
      </c>
      <c r="BJ150" s="17"/>
      <c r="BK150" s="112" t="s">
        <v>1308</v>
      </c>
      <c r="BL150" s="17" t="s">
        <v>955</v>
      </c>
      <c r="BM150" s="42"/>
      <c r="BN150" s="17"/>
      <c r="BO150" s="113"/>
      <c r="BP150" s="113">
        <f t="shared" si="34"/>
        <v>3300386.5</v>
      </c>
      <c r="BQ150" s="17" t="s">
        <v>79</v>
      </c>
      <c r="BR150" s="17"/>
      <c r="BS150" s="17"/>
      <c r="BT150" s="17"/>
    </row>
    <row r="151" spans="1:72" ht="12.75" customHeight="1">
      <c r="A151" s="63" t="s">
        <v>1309</v>
      </c>
      <c r="B151" s="20" t="s">
        <v>70</v>
      </c>
      <c r="C151" s="21" t="s">
        <v>1310</v>
      </c>
      <c r="D151" s="17">
        <v>144</v>
      </c>
      <c r="E151" s="17" t="s">
        <v>1311</v>
      </c>
      <c r="F151" s="23">
        <v>44253</v>
      </c>
      <c r="G151" s="22" t="s">
        <v>1312</v>
      </c>
      <c r="H151" s="17" t="s">
        <v>74</v>
      </c>
      <c r="I151" s="17" t="s">
        <v>75</v>
      </c>
      <c r="J151" s="24" t="s">
        <v>76</v>
      </c>
      <c r="K151" s="24">
        <v>21721</v>
      </c>
      <c r="L151" s="24">
        <v>23121</v>
      </c>
      <c r="M151" s="44"/>
      <c r="N151" s="23">
        <v>44253</v>
      </c>
      <c r="O151" s="17"/>
      <c r="P151" s="25">
        <v>4944018</v>
      </c>
      <c r="Q151" s="25">
        <v>50593784</v>
      </c>
      <c r="R151" s="109">
        <f t="shared" si="30"/>
        <v>-0.20000000298023224</v>
      </c>
      <c r="S151" s="17" t="s">
        <v>77</v>
      </c>
      <c r="T151" s="17" t="s">
        <v>78</v>
      </c>
      <c r="U151" s="27">
        <v>1020733112</v>
      </c>
      <c r="V151" s="27" t="s">
        <v>79</v>
      </c>
      <c r="W151" s="28" t="s">
        <v>80</v>
      </c>
      <c r="X151" s="28"/>
      <c r="Y151" s="17"/>
      <c r="Z151" s="17" t="s">
        <v>98</v>
      </c>
      <c r="AA151" s="17" t="s">
        <v>99</v>
      </c>
      <c r="AB151" s="22" t="s">
        <v>100</v>
      </c>
      <c r="AC151" s="45">
        <v>44253</v>
      </c>
      <c r="AD151" s="22" t="s">
        <v>1313</v>
      </c>
      <c r="AE151" s="17" t="s">
        <v>178</v>
      </c>
      <c r="AF151" s="22" t="s">
        <v>83</v>
      </c>
      <c r="AG151" s="22" t="s">
        <v>78</v>
      </c>
      <c r="AH151" s="31">
        <v>35114738</v>
      </c>
      <c r="AI151" s="17" t="s">
        <v>179</v>
      </c>
      <c r="AJ151" s="24">
        <v>307</v>
      </c>
      <c r="AK151" s="22" t="s">
        <v>85</v>
      </c>
      <c r="AL151" s="46">
        <v>44253</v>
      </c>
      <c r="AM151" s="50">
        <v>44253</v>
      </c>
      <c r="AN151" s="22" t="s">
        <v>86</v>
      </c>
      <c r="AO151" s="22">
        <v>0</v>
      </c>
      <c r="AP151" s="34">
        <v>0</v>
      </c>
      <c r="AQ151" s="35"/>
      <c r="AR151" s="29">
        <v>0</v>
      </c>
      <c r="AS151" s="35"/>
      <c r="AT151" s="36">
        <v>44253</v>
      </c>
      <c r="AU151" s="36">
        <v>44560</v>
      </c>
      <c r="AV151" s="110"/>
      <c r="AW151" s="17" t="s">
        <v>87</v>
      </c>
      <c r="AX151" s="17"/>
      <c r="AY151" s="17"/>
      <c r="AZ151" s="17" t="s">
        <v>87</v>
      </c>
      <c r="BA151" s="24">
        <v>0</v>
      </c>
      <c r="BB151" s="17"/>
      <c r="BC151" s="17"/>
      <c r="BD151" s="17"/>
      <c r="BE151" s="37" t="s">
        <v>1314</v>
      </c>
      <c r="BF151" s="111">
        <f t="shared" si="2"/>
        <v>50593784</v>
      </c>
      <c r="BG151" s="39" t="s">
        <v>143</v>
      </c>
      <c r="BH151" s="47" t="s">
        <v>1315</v>
      </c>
      <c r="BI151" s="17" t="s">
        <v>91</v>
      </c>
      <c r="BJ151" s="17"/>
      <c r="BK151" s="112" t="s">
        <v>1316</v>
      </c>
      <c r="BL151" s="17" t="s">
        <v>955</v>
      </c>
      <c r="BM151" s="42"/>
      <c r="BN151" s="17"/>
      <c r="BO151" s="113"/>
      <c r="BP151" s="113">
        <f t="shared" si="34"/>
        <v>5059378.4000000004</v>
      </c>
      <c r="BQ151" s="64">
        <v>44742</v>
      </c>
      <c r="BR151" s="17"/>
      <c r="BS151" s="17"/>
      <c r="BT151" s="17"/>
    </row>
    <row r="152" spans="1:72" ht="12.75" customHeight="1">
      <c r="A152" s="19" t="s">
        <v>1317</v>
      </c>
      <c r="B152" s="20" t="s">
        <v>70</v>
      </c>
      <c r="C152" s="21" t="s">
        <v>1318</v>
      </c>
      <c r="D152" s="17">
        <v>145</v>
      </c>
      <c r="E152" s="17" t="s">
        <v>1319</v>
      </c>
      <c r="F152" s="23">
        <v>44253</v>
      </c>
      <c r="G152" s="22" t="s">
        <v>1320</v>
      </c>
      <c r="H152" s="17" t="s">
        <v>74</v>
      </c>
      <c r="I152" s="17" t="s">
        <v>75</v>
      </c>
      <c r="J152" s="24" t="s">
        <v>76</v>
      </c>
      <c r="K152" s="24">
        <v>22621</v>
      </c>
      <c r="L152" s="24">
        <v>23221</v>
      </c>
      <c r="M152" s="44"/>
      <c r="N152" s="23">
        <v>44253</v>
      </c>
      <c r="O152" s="17"/>
      <c r="P152" s="25">
        <v>6120628</v>
      </c>
      <c r="Q152" s="25">
        <v>62430406</v>
      </c>
      <c r="R152" s="109">
        <f t="shared" si="30"/>
        <v>0.40000000596046448</v>
      </c>
      <c r="S152" s="17" t="s">
        <v>77</v>
      </c>
      <c r="T152" s="17" t="s">
        <v>78</v>
      </c>
      <c r="U152" s="27">
        <v>1015401742</v>
      </c>
      <c r="V152" s="27" t="s">
        <v>79</v>
      </c>
      <c r="W152" s="28" t="s">
        <v>80</v>
      </c>
      <c r="X152" s="28"/>
      <c r="Y152" s="17"/>
      <c r="Z152" s="17" t="s">
        <v>98</v>
      </c>
      <c r="AA152" s="17" t="s">
        <v>99</v>
      </c>
      <c r="AB152" s="22" t="s">
        <v>100</v>
      </c>
      <c r="AC152" s="45">
        <v>44253</v>
      </c>
      <c r="AD152" s="22" t="s">
        <v>1321</v>
      </c>
      <c r="AE152" s="17" t="s">
        <v>469</v>
      </c>
      <c r="AF152" s="22" t="s">
        <v>83</v>
      </c>
      <c r="AG152" s="22" t="s">
        <v>78</v>
      </c>
      <c r="AH152" s="31">
        <v>5947992</v>
      </c>
      <c r="AI152" s="17" t="s">
        <v>470</v>
      </c>
      <c r="AJ152" s="24">
        <v>306</v>
      </c>
      <c r="AK152" s="22" t="s">
        <v>85</v>
      </c>
      <c r="AL152" s="46">
        <v>44253</v>
      </c>
      <c r="AM152" s="50">
        <v>44253</v>
      </c>
      <c r="AN152" s="22" t="s">
        <v>86</v>
      </c>
      <c r="AO152" s="22">
        <v>0</v>
      </c>
      <c r="AP152" s="34">
        <v>0</v>
      </c>
      <c r="AQ152" s="35"/>
      <c r="AR152" s="29">
        <v>0</v>
      </c>
      <c r="AS152" s="35"/>
      <c r="AT152" s="36">
        <v>44253</v>
      </c>
      <c r="AU152" s="36">
        <v>44560</v>
      </c>
      <c r="AV152" s="110"/>
      <c r="AW152" s="17" t="s">
        <v>87</v>
      </c>
      <c r="AX152" s="17"/>
      <c r="AY152" s="17"/>
      <c r="AZ152" s="17" t="s">
        <v>87</v>
      </c>
      <c r="BA152" s="24">
        <v>0</v>
      </c>
      <c r="BB152" s="17"/>
      <c r="BC152" s="17"/>
      <c r="BD152" s="17"/>
      <c r="BE152" s="37" t="s">
        <v>1322</v>
      </c>
      <c r="BF152" s="111">
        <f t="shared" si="2"/>
        <v>62430406</v>
      </c>
      <c r="BG152" s="39" t="s">
        <v>143</v>
      </c>
      <c r="BH152" s="47" t="s">
        <v>1323</v>
      </c>
      <c r="BI152" s="17" t="s">
        <v>91</v>
      </c>
      <c r="BJ152" s="17"/>
      <c r="BK152" s="112" t="s">
        <v>1324</v>
      </c>
      <c r="BL152" s="17" t="s">
        <v>955</v>
      </c>
      <c r="BM152" s="42"/>
      <c r="BN152" s="17"/>
      <c r="BO152" s="113"/>
      <c r="BP152" s="113">
        <f t="shared" si="34"/>
        <v>6243040.6000000006</v>
      </c>
      <c r="BQ152" s="64">
        <v>44743</v>
      </c>
      <c r="BR152" s="17"/>
      <c r="BS152" s="17"/>
      <c r="BT152" s="17"/>
    </row>
    <row r="153" spans="1:72" ht="12.75" customHeight="1">
      <c r="A153" s="19" t="s">
        <v>1325</v>
      </c>
      <c r="B153" s="20" t="s">
        <v>70</v>
      </c>
      <c r="C153" s="21" t="s">
        <v>1326</v>
      </c>
      <c r="D153" s="17">
        <v>146</v>
      </c>
      <c r="E153" s="17" t="s">
        <v>1327</v>
      </c>
      <c r="F153" s="23">
        <v>44253</v>
      </c>
      <c r="G153" s="22" t="s">
        <v>1328</v>
      </c>
      <c r="H153" s="17" t="s">
        <v>74</v>
      </c>
      <c r="I153" s="17" t="s">
        <v>75</v>
      </c>
      <c r="J153" s="24" t="s">
        <v>76</v>
      </c>
      <c r="K153" s="24">
        <v>24521</v>
      </c>
      <c r="L153" s="24">
        <v>23431</v>
      </c>
      <c r="M153" s="44"/>
      <c r="N153" s="23">
        <v>44253</v>
      </c>
      <c r="O153" s="17"/>
      <c r="P153" s="25">
        <v>3235673</v>
      </c>
      <c r="Q153" s="25">
        <v>33111720</v>
      </c>
      <c r="R153" s="109">
        <f t="shared" si="30"/>
        <v>-0.36666666716337204</v>
      </c>
      <c r="S153" s="17" t="s">
        <v>77</v>
      </c>
      <c r="T153" s="17" t="s">
        <v>78</v>
      </c>
      <c r="U153" s="27">
        <v>1012397612</v>
      </c>
      <c r="V153" s="27" t="s">
        <v>79</v>
      </c>
      <c r="W153" s="28" t="s">
        <v>80</v>
      </c>
      <c r="X153" s="28"/>
      <c r="Y153" s="17"/>
      <c r="Z153" s="22" t="s">
        <v>81</v>
      </c>
      <c r="AA153" s="29"/>
      <c r="AB153" s="30" t="s">
        <v>79</v>
      </c>
      <c r="AC153" s="30" t="s">
        <v>79</v>
      </c>
      <c r="AD153" s="30" t="s">
        <v>79</v>
      </c>
      <c r="AE153" s="17" t="s">
        <v>469</v>
      </c>
      <c r="AF153" s="22" t="s">
        <v>83</v>
      </c>
      <c r="AG153" s="22" t="s">
        <v>78</v>
      </c>
      <c r="AH153" s="31">
        <v>5947992</v>
      </c>
      <c r="AI153" s="17" t="s">
        <v>470</v>
      </c>
      <c r="AJ153" s="24">
        <v>307</v>
      </c>
      <c r="AK153" s="22" t="s">
        <v>85</v>
      </c>
      <c r="AL153" s="32" t="s">
        <v>79</v>
      </c>
      <c r="AM153" s="50">
        <v>44253</v>
      </c>
      <c r="AN153" s="22" t="s">
        <v>86</v>
      </c>
      <c r="AO153" s="22">
        <v>0</v>
      </c>
      <c r="AP153" s="34">
        <v>0</v>
      </c>
      <c r="AQ153" s="35"/>
      <c r="AR153" s="29">
        <v>0</v>
      </c>
      <c r="AS153" s="35"/>
      <c r="AT153" s="36">
        <v>44253</v>
      </c>
      <c r="AU153" s="36">
        <v>44560</v>
      </c>
      <c r="AV153" s="110"/>
      <c r="AW153" s="17" t="s">
        <v>87</v>
      </c>
      <c r="AX153" s="17"/>
      <c r="AY153" s="17"/>
      <c r="AZ153" s="17" t="s">
        <v>87</v>
      </c>
      <c r="BA153" s="24">
        <v>0</v>
      </c>
      <c r="BB153" s="17"/>
      <c r="BC153" s="17"/>
      <c r="BD153" s="17"/>
      <c r="BE153" s="37" t="s">
        <v>1329</v>
      </c>
      <c r="BF153" s="111">
        <f t="shared" si="2"/>
        <v>33111720</v>
      </c>
      <c r="BG153" s="39" t="s">
        <v>196</v>
      </c>
      <c r="BH153" s="47" t="s">
        <v>1330</v>
      </c>
      <c r="BI153" s="17" t="s">
        <v>91</v>
      </c>
      <c r="BJ153" s="17"/>
      <c r="BK153" s="112" t="s">
        <v>1331</v>
      </c>
      <c r="BL153" s="48" t="s">
        <v>93</v>
      </c>
      <c r="BM153" s="42"/>
      <c r="BN153" s="17"/>
      <c r="BO153" s="113"/>
      <c r="BP153" s="113">
        <f t="shared" si="34"/>
        <v>3311172</v>
      </c>
      <c r="BQ153" s="17" t="s">
        <v>79</v>
      </c>
      <c r="BR153" s="17"/>
      <c r="BS153" s="17"/>
      <c r="BT153" s="17"/>
    </row>
    <row r="154" spans="1:72" ht="12.75" customHeight="1">
      <c r="A154" s="63" t="s">
        <v>1332</v>
      </c>
      <c r="B154" s="20" t="s">
        <v>70</v>
      </c>
      <c r="C154" s="21" t="s">
        <v>1333</v>
      </c>
      <c r="D154" s="17">
        <v>147</v>
      </c>
      <c r="E154" s="17" t="s">
        <v>1334</v>
      </c>
      <c r="F154" s="23">
        <v>44253</v>
      </c>
      <c r="G154" s="22" t="s">
        <v>1335</v>
      </c>
      <c r="H154" s="17" t="s">
        <v>74</v>
      </c>
      <c r="I154" s="17" t="s">
        <v>75</v>
      </c>
      <c r="J154" s="24" t="s">
        <v>76</v>
      </c>
      <c r="K154" s="24">
        <v>21621</v>
      </c>
      <c r="L154" s="24">
        <v>23321</v>
      </c>
      <c r="M154" s="44"/>
      <c r="N154" s="23">
        <v>44253</v>
      </c>
      <c r="O154" s="17"/>
      <c r="P154" s="25">
        <v>4944018</v>
      </c>
      <c r="Q154" s="25">
        <v>50593784</v>
      </c>
      <c r="R154" s="109">
        <f t="shared" si="30"/>
        <v>-0.20000000298023224</v>
      </c>
      <c r="S154" s="17" t="s">
        <v>77</v>
      </c>
      <c r="T154" s="17" t="s">
        <v>78</v>
      </c>
      <c r="U154" s="27">
        <v>1015399346</v>
      </c>
      <c r="V154" s="27" t="s">
        <v>79</v>
      </c>
      <c r="W154" s="28" t="s">
        <v>80</v>
      </c>
      <c r="X154" s="28"/>
      <c r="Y154" s="17"/>
      <c r="Z154" s="17" t="s">
        <v>98</v>
      </c>
      <c r="AA154" s="17" t="s">
        <v>99</v>
      </c>
      <c r="AB154" s="22" t="s">
        <v>100</v>
      </c>
      <c r="AC154" s="45">
        <v>44253</v>
      </c>
      <c r="AD154" s="22" t="s">
        <v>1336</v>
      </c>
      <c r="AE154" s="17" t="s">
        <v>178</v>
      </c>
      <c r="AF154" s="22" t="s">
        <v>83</v>
      </c>
      <c r="AG154" s="22" t="s">
        <v>78</v>
      </c>
      <c r="AH154" s="31">
        <v>35114738</v>
      </c>
      <c r="AI154" s="17" t="s">
        <v>179</v>
      </c>
      <c r="AJ154" s="24">
        <v>307</v>
      </c>
      <c r="AK154" s="22" t="s">
        <v>85</v>
      </c>
      <c r="AL154" s="46">
        <v>44253</v>
      </c>
      <c r="AM154" s="50">
        <v>44253</v>
      </c>
      <c r="AN154" s="22" t="s">
        <v>86</v>
      </c>
      <c r="AO154" s="22">
        <v>0</v>
      </c>
      <c r="AP154" s="34">
        <v>0</v>
      </c>
      <c r="AQ154" s="35"/>
      <c r="AR154" s="29">
        <v>0</v>
      </c>
      <c r="AS154" s="35"/>
      <c r="AT154" s="36">
        <v>44253</v>
      </c>
      <c r="AU154" s="36">
        <v>44560</v>
      </c>
      <c r="AV154" s="110"/>
      <c r="AW154" s="17" t="s">
        <v>87</v>
      </c>
      <c r="AX154" s="17"/>
      <c r="AY154" s="17"/>
      <c r="AZ154" s="17" t="s">
        <v>87</v>
      </c>
      <c r="BA154" s="24">
        <v>0</v>
      </c>
      <c r="BB154" s="17"/>
      <c r="BC154" s="17"/>
      <c r="BD154" s="17"/>
      <c r="BE154" s="37" t="s">
        <v>1337</v>
      </c>
      <c r="BF154" s="111">
        <f t="shared" si="2"/>
        <v>50593784</v>
      </c>
      <c r="BG154" s="39" t="s">
        <v>96</v>
      </c>
      <c r="BH154" s="47" t="s">
        <v>1338</v>
      </c>
      <c r="BI154" s="17" t="s">
        <v>91</v>
      </c>
      <c r="BJ154" s="17"/>
      <c r="BK154" s="112" t="s">
        <v>1339</v>
      </c>
      <c r="BL154" s="48" t="s">
        <v>93</v>
      </c>
      <c r="BM154" s="42"/>
      <c r="BN154" s="17"/>
      <c r="BO154" s="113"/>
      <c r="BP154" s="113">
        <f t="shared" si="34"/>
        <v>5059378.4000000004</v>
      </c>
      <c r="BQ154" s="64">
        <v>44743</v>
      </c>
      <c r="BR154" s="17"/>
      <c r="BS154" s="17"/>
      <c r="BT154" s="17"/>
    </row>
    <row r="155" spans="1:72" ht="15.75" customHeight="1">
      <c r="A155" s="19" t="s">
        <v>1340</v>
      </c>
      <c r="B155" s="20" t="s">
        <v>70</v>
      </c>
      <c r="C155" s="21" t="s">
        <v>1341</v>
      </c>
      <c r="D155" s="17">
        <v>148</v>
      </c>
      <c r="E155" s="17" t="s">
        <v>1342</v>
      </c>
      <c r="F155" s="23">
        <v>44256</v>
      </c>
      <c r="G155" s="22" t="s">
        <v>1343</v>
      </c>
      <c r="H155" s="17" t="s">
        <v>74</v>
      </c>
      <c r="I155" s="17" t="s">
        <v>75</v>
      </c>
      <c r="J155" s="24" t="s">
        <v>76</v>
      </c>
      <c r="K155" s="24">
        <v>26621</v>
      </c>
      <c r="L155" s="24">
        <v>23621</v>
      </c>
      <c r="M155" s="44"/>
      <c r="N155" s="23">
        <v>44256</v>
      </c>
      <c r="O155" s="17"/>
      <c r="P155" s="25">
        <v>5532323</v>
      </c>
      <c r="Q155" s="25">
        <v>44258584</v>
      </c>
      <c r="R155" s="109">
        <f t="shared" si="30"/>
        <v>0</v>
      </c>
      <c r="S155" s="17" t="s">
        <v>77</v>
      </c>
      <c r="T155" s="17" t="s">
        <v>78</v>
      </c>
      <c r="U155" s="27">
        <v>79918096</v>
      </c>
      <c r="V155" s="27" t="s">
        <v>79</v>
      </c>
      <c r="W155" s="28" t="s">
        <v>80</v>
      </c>
      <c r="X155" s="28"/>
      <c r="Y155" s="17"/>
      <c r="Z155" s="17" t="s">
        <v>98</v>
      </c>
      <c r="AA155" s="17" t="s">
        <v>99</v>
      </c>
      <c r="AB155" s="22" t="s">
        <v>100</v>
      </c>
      <c r="AC155" s="45">
        <v>44256</v>
      </c>
      <c r="AD155" s="22" t="s">
        <v>1344</v>
      </c>
      <c r="AE155" s="17" t="s">
        <v>359</v>
      </c>
      <c r="AF155" s="22" t="s">
        <v>83</v>
      </c>
      <c r="AG155" s="22" t="s">
        <v>78</v>
      </c>
      <c r="AH155" s="31">
        <v>80157210</v>
      </c>
      <c r="AI155" s="17" t="s">
        <v>360</v>
      </c>
      <c r="AJ155" s="24">
        <v>240</v>
      </c>
      <c r="AK155" s="22" t="s">
        <v>85</v>
      </c>
      <c r="AL155" s="46">
        <v>44256</v>
      </c>
      <c r="AM155" s="50">
        <v>44256</v>
      </c>
      <c r="AN155" s="22" t="s">
        <v>218</v>
      </c>
      <c r="AO155" s="22">
        <v>1</v>
      </c>
      <c r="AP155" s="34">
        <f t="shared" ref="AP155:AP157" si="35">P155/30*AR155</f>
        <v>11064646</v>
      </c>
      <c r="AQ155" s="22" t="s">
        <v>1345</v>
      </c>
      <c r="AR155" s="59">
        <f>45+15</f>
        <v>60</v>
      </c>
      <c r="AS155" s="22" t="s">
        <v>1345</v>
      </c>
      <c r="AT155" s="36">
        <v>44256</v>
      </c>
      <c r="AU155" s="60">
        <v>44560</v>
      </c>
      <c r="AV155" s="110"/>
      <c r="AW155" s="17" t="s">
        <v>87</v>
      </c>
      <c r="AX155" s="17"/>
      <c r="AY155" s="17"/>
      <c r="AZ155" s="17" t="s">
        <v>87</v>
      </c>
      <c r="BA155" s="24">
        <v>0</v>
      </c>
      <c r="BB155" s="17"/>
      <c r="BC155" s="17"/>
      <c r="BD155" s="17" t="s">
        <v>1346</v>
      </c>
      <c r="BE155" s="37" t="s">
        <v>1347</v>
      </c>
      <c r="BF155" s="111">
        <f t="shared" si="2"/>
        <v>55323230</v>
      </c>
      <c r="BG155" s="39" t="s">
        <v>96</v>
      </c>
      <c r="BH155" s="47" t="s">
        <v>1348</v>
      </c>
      <c r="BI155" s="17" t="s">
        <v>91</v>
      </c>
      <c r="BJ155" s="17"/>
      <c r="BK155" s="118" t="s">
        <v>1349</v>
      </c>
      <c r="BL155" s="48" t="s">
        <v>93</v>
      </c>
      <c r="BM155" s="42"/>
      <c r="BN155" s="115"/>
      <c r="BO155" s="113"/>
      <c r="BP155" s="113">
        <f t="shared" si="34"/>
        <v>4425858.4000000004</v>
      </c>
      <c r="BQ155" s="64">
        <v>44681</v>
      </c>
      <c r="BR155" s="17"/>
      <c r="BS155" s="17"/>
      <c r="BT155" s="17"/>
    </row>
    <row r="156" spans="1:72" ht="12.75" customHeight="1">
      <c r="A156" s="19" t="s">
        <v>1350</v>
      </c>
      <c r="B156" s="20" t="s">
        <v>70</v>
      </c>
      <c r="C156" s="21" t="s">
        <v>1351</v>
      </c>
      <c r="D156" s="17">
        <v>149</v>
      </c>
      <c r="E156" s="17" t="s">
        <v>1352</v>
      </c>
      <c r="F156" s="23">
        <v>44256</v>
      </c>
      <c r="G156" s="22" t="s">
        <v>1353</v>
      </c>
      <c r="H156" s="17" t="s">
        <v>74</v>
      </c>
      <c r="I156" s="17" t="s">
        <v>75</v>
      </c>
      <c r="J156" s="24" t="s">
        <v>76</v>
      </c>
      <c r="K156" s="24">
        <v>27021</v>
      </c>
      <c r="L156" s="24">
        <v>23821</v>
      </c>
      <c r="M156" s="44"/>
      <c r="N156" s="23">
        <v>44256</v>
      </c>
      <c r="O156" s="17"/>
      <c r="P156" s="25">
        <v>6471348</v>
      </c>
      <c r="Q156" s="25">
        <v>51770784</v>
      </c>
      <c r="R156" s="109">
        <f t="shared" si="30"/>
        <v>0</v>
      </c>
      <c r="S156" s="17" t="s">
        <v>77</v>
      </c>
      <c r="T156" s="17" t="s">
        <v>78</v>
      </c>
      <c r="U156" s="27">
        <v>36862774</v>
      </c>
      <c r="V156" s="27" t="s">
        <v>79</v>
      </c>
      <c r="W156" s="28" t="s">
        <v>80</v>
      </c>
      <c r="X156" s="28"/>
      <c r="Y156" s="17"/>
      <c r="Z156" s="17" t="s">
        <v>98</v>
      </c>
      <c r="AA156" s="17" t="s">
        <v>99</v>
      </c>
      <c r="AB156" s="22" t="s">
        <v>100</v>
      </c>
      <c r="AC156" s="45">
        <v>44256</v>
      </c>
      <c r="AD156" s="22" t="s">
        <v>1354</v>
      </c>
      <c r="AE156" s="17" t="s">
        <v>359</v>
      </c>
      <c r="AF156" s="22" t="s">
        <v>83</v>
      </c>
      <c r="AG156" s="22" t="s">
        <v>78</v>
      </c>
      <c r="AH156" s="31">
        <v>80157210</v>
      </c>
      <c r="AI156" s="17" t="s">
        <v>360</v>
      </c>
      <c r="AJ156" s="24">
        <v>240</v>
      </c>
      <c r="AK156" s="22" t="s">
        <v>85</v>
      </c>
      <c r="AL156" s="46">
        <v>44258</v>
      </c>
      <c r="AM156" s="50">
        <v>44256</v>
      </c>
      <c r="AN156" s="22" t="s">
        <v>218</v>
      </c>
      <c r="AO156" s="22">
        <v>1</v>
      </c>
      <c r="AP156" s="34">
        <f t="shared" si="35"/>
        <v>9491310.4000000004</v>
      </c>
      <c r="AQ156" s="35">
        <v>44495</v>
      </c>
      <c r="AR156" s="59">
        <f t="shared" ref="AR156:AR157" si="36">29+15</f>
        <v>44</v>
      </c>
      <c r="AS156" s="35">
        <v>44495</v>
      </c>
      <c r="AT156" s="36">
        <v>44258</v>
      </c>
      <c r="AU156" s="60">
        <v>44545</v>
      </c>
      <c r="AV156" s="119"/>
      <c r="AW156" s="17" t="s">
        <v>87</v>
      </c>
      <c r="AX156" s="17"/>
      <c r="AY156" s="17"/>
      <c r="AZ156" s="17" t="s">
        <v>87</v>
      </c>
      <c r="BA156" s="24">
        <v>0</v>
      </c>
      <c r="BB156" s="17"/>
      <c r="BC156" s="17"/>
      <c r="BD156" s="17" t="s">
        <v>1355</v>
      </c>
      <c r="BE156" s="37" t="s">
        <v>1356</v>
      </c>
      <c r="BF156" s="111">
        <f t="shared" si="2"/>
        <v>61262094.399999999</v>
      </c>
      <c r="BG156" s="66" t="s">
        <v>302</v>
      </c>
      <c r="BH156" s="47" t="s">
        <v>1357</v>
      </c>
      <c r="BI156" s="17" t="s">
        <v>172</v>
      </c>
      <c r="BJ156" s="17"/>
      <c r="BK156" s="118" t="s">
        <v>1358</v>
      </c>
      <c r="BL156" s="48" t="s">
        <v>93</v>
      </c>
      <c r="BM156" s="42"/>
      <c r="BN156" s="17"/>
      <c r="BO156" s="113"/>
      <c r="BP156" s="113">
        <f t="shared" si="34"/>
        <v>5177078.4000000004</v>
      </c>
      <c r="BQ156" s="64">
        <v>44681</v>
      </c>
      <c r="BR156" s="17"/>
      <c r="BS156" s="17"/>
      <c r="BT156" s="17"/>
    </row>
    <row r="157" spans="1:72" ht="12.75" customHeight="1">
      <c r="A157" s="19" t="s">
        <v>1359</v>
      </c>
      <c r="B157" s="20" t="s">
        <v>70</v>
      </c>
      <c r="C157" s="21" t="s">
        <v>1360</v>
      </c>
      <c r="D157" s="17">
        <v>150</v>
      </c>
      <c r="E157" s="17" t="s">
        <v>1361</v>
      </c>
      <c r="F157" s="23">
        <v>44256</v>
      </c>
      <c r="G157" s="22" t="s">
        <v>1362</v>
      </c>
      <c r="H157" s="17" t="s">
        <v>74</v>
      </c>
      <c r="I157" s="17" t="s">
        <v>75</v>
      </c>
      <c r="J157" s="24" t="s">
        <v>76</v>
      </c>
      <c r="K157" s="24">
        <v>27421</v>
      </c>
      <c r="L157" s="24">
        <v>23921</v>
      </c>
      <c r="M157" s="44"/>
      <c r="N157" s="23">
        <v>44257</v>
      </c>
      <c r="O157" s="17"/>
      <c r="P157" s="25">
        <v>6120628</v>
      </c>
      <c r="Q157" s="25">
        <v>48965024</v>
      </c>
      <c r="R157" s="109">
        <f t="shared" si="30"/>
        <v>0</v>
      </c>
      <c r="S157" s="17" t="s">
        <v>77</v>
      </c>
      <c r="T157" s="17" t="s">
        <v>78</v>
      </c>
      <c r="U157" s="27">
        <v>52152097</v>
      </c>
      <c r="V157" s="27" t="s">
        <v>79</v>
      </c>
      <c r="W157" s="28" t="s">
        <v>80</v>
      </c>
      <c r="X157" s="28"/>
      <c r="Y157" s="17"/>
      <c r="Z157" s="17" t="s">
        <v>98</v>
      </c>
      <c r="AA157" s="17" t="s">
        <v>99</v>
      </c>
      <c r="AB157" s="22" t="s">
        <v>100</v>
      </c>
      <c r="AC157" s="45">
        <v>44257</v>
      </c>
      <c r="AD157" s="22" t="s">
        <v>1363</v>
      </c>
      <c r="AE157" s="17" t="s">
        <v>359</v>
      </c>
      <c r="AF157" s="22" t="s">
        <v>83</v>
      </c>
      <c r="AG157" s="22" t="s">
        <v>78</v>
      </c>
      <c r="AH157" s="31">
        <v>80157210</v>
      </c>
      <c r="AI157" s="17" t="s">
        <v>360</v>
      </c>
      <c r="AJ157" s="24">
        <v>240</v>
      </c>
      <c r="AK157" s="22" t="s">
        <v>85</v>
      </c>
      <c r="AL157" s="46">
        <v>44257</v>
      </c>
      <c r="AM157" s="50">
        <v>44256</v>
      </c>
      <c r="AN157" s="22" t="s">
        <v>218</v>
      </c>
      <c r="AO157" s="22">
        <v>1</v>
      </c>
      <c r="AP157" s="34">
        <f t="shared" si="35"/>
        <v>8976921.0666666664</v>
      </c>
      <c r="AQ157" s="35">
        <v>44496</v>
      </c>
      <c r="AR157" s="59">
        <f t="shared" si="36"/>
        <v>44</v>
      </c>
      <c r="AS157" s="35">
        <v>44496</v>
      </c>
      <c r="AT157" s="36">
        <v>44257</v>
      </c>
      <c r="AU157" s="60">
        <v>44545</v>
      </c>
      <c r="AV157" s="119"/>
      <c r="AW157" s="17" t="s">
        <v>87</v>
      </c>
      <c r="AX157" s="17"/>
      <c r="AY157" s="17"/>
      <c r="AZ157" s="17" t="s">
        <v>87</v>
      </c>
      <c r="BA157" s="24">
        <v>0</v>
      </c>
      <c r="BB157" s="17"/>
      <c r="BC157" s="17"/>
      <c r="BD157" s="17" t="s">
        <v>1364</v>
      </c>
      <c r="BE157" s="37" t="s">
        <v>1365</v>
      </c>
      <c r="BF157" s="111">
        <f t="shared" si="2"/>
        <v>57941945.066666663</v>
      </c>
      <c r="BG157" s="39" t="s">
        <v>143</v>
      </c>
      <c r="BH157" s="47" t="s">
        <v>1366</v>
      </c>
      <c r="BI157" s="17" t="s">
        <v>172</v>
      </c>
      <c r="BJ157" s="17"/>
      <c r="BK157" s="118" t="s">
        <v>1367</v>
      </c>
      <c r="BL157" s="48" t="s">
        <v>93</v>
      </c>
      <c r="BM157" s="42"/>
      <c r="BN157" s="17"/>
      <c r="BO157" s="113"/>
      <c r="BP157" s="113">
        <f t="shared" si="34"/>
        <v>4896502.4000000004</v>
      </c>
      <c r="BQ157" s="64">
        <v>44682</v>
      </c>
      <c r="BR157" s="17"/>
      <c r="BS157" s="17"/>
      <c r="BT157" s="17"/>
    </row>
    <row r="158" spans="1:72" ht="12.75" customHeight="1">
      <c r="A158" s="19" t="s">
        <v>1368</v>
      </c>
      <c r="B158" s="20" t="s">
        <v>70</v>
      </c>
      <c r="C158" s="21" t="s">
        <v>1369</v>
      </c>
      <c r="D158" s="17">
        <v>151</v>
      </c>
      <c r="E158" s="17" t="s">
        <v>1370</v>
      </c>
      <c r="F158" s="23">
        <v>44256</v>
      </c>
      <c r="G158" s="22" t="s">
        <v>1371</v>
      </c>
      <c r="H158" s="17" t="s">
        <v>74</v>
      </c>
      <c r="I158" s="17" t="s">
        <v>75</v>
      </c>
      <c r="J158" s="24" t="s">
        <v>76</v>
      </c>
      <c r="K158" s="24">
        <v>25821</v>
      </c>
      <c r="L158" s="24">
        <v>24021</v>
      </c>
      <c r="M158" s="44"/>
      <c r="N158" s="23">
        <v>44257</v>
      </c>
      <c r="O158" s="17"/>
      <c r="P158" s="25">
        <v>6120628</v>
      </c>
      <c r="Q158" s="25">
        <v>62634427</v>
      </c>
      <c r="R158" s="109">
        <f t="shared" si="30"/>
        <v>0.46666666865348816</v>
      </c>
      <c r="S158" s="17" t="s">
        <v>77</v>
      </c>
      <c r="T158" s="17" t="s">
        <v>78</v>
      </c>
      <c r="U158" s="27">
        <v>79938170</v>
      </c>
      <c r="V158" s="27" t="s">
        <v>79</v>
      </c>
      <c r="W158" s="28" t="s">
        <v>80</v>
      </c>
      <c r="X158" s="28"/>
      <c r="Y158" s="17"/>
      <c r="Z158" s="17" t="s">
        <v>98</v>
      </c>
      <c r="AA158" s="17" t="s">
        <v>99</v>
      </c>
      <c r="AB158" s="22" t="s">
        <v>100</v>
      </c>
      <c r="AC158" s="45">
        <v>44257</v>
      </c>
      <c r="AD158" s="22" t="s">
        <v>1372</v>
      </c>
      <c r="AE158" s="17" t="s">
        <v>272</v>
      </c>
      <c r="AF158" s="22" t="s">
        <v>83</v>
      </c>
      <c r="AG158" s="22" t="s">
        <v>78</v>
      </c>
      <c r="AH158" s="31">
        <v>51723033</v>
      </c>
      <c r="AI158" s="17" t="s">
        <v>273</v>
      </c>
      <c r="AJ158" s="24">
        <v>307</v>
      </c>
      <c r="AK158" s="22" t="s">
        <v>85</v>
      </c>
      <c r="AL158" s="46">
        <v>44257</v>
      </c>
      <c r="AM158" s="120">
        <v>44257</v>
      </c>
      <c r="AN158" s="22" t="s">
        <v>86</v>
      </c>
      <c r="AO158" s="22">
        <v>0</v>
      </c>
      <c r="AP158" s="34">
        <v>0</v>
      </c>
      <c r="AQ158" s="35"/>
      <c r="AR158" s="29">
        <v>0</v>
      </c>
      <c r="AS158" s="35"/>
      <c r="AT158" s="36">
        <v>44257</v>
      </c>
      <c r="AU158" s="36">
        <v>44560</v>
      </c>
      <c r="AV158" s="110"/>
      <c r="AW158" s="17" t="s">
        <v>87</v>
      </c>
      <c r="AX158" s="17"/>
      <c r="AY158" s="17"/>
      <c r="AZ158" s="17" t="s">
        <v>87</v>
      </c>
      <c r="BA158" s="24">
        <v>0</v>
      </c>
      <c r="BB158" s="17"/>
      <c r="BC158" s="17"/>
      <c r="BD158" s="17"/>
      <c r="BE158" s="37" t="s">
        <v>1373</v>
      </c>
      <c r="BF158" s="111">
        <f t="shared" si="2"/>
        <v>62634427</v>
      </c>
      <c r="BG158" s="39" t="s">
        <v>114</v>
      </c>
      <c r="BH158" s="68" t="s">
        <v>1374</v>
      </c>
      <c r="BI158" s="17" t="s">
        <v>91</v>
      </c>
      <c r="BJ158" s="17"/>
      <c r="BK158" s="118" t="s">
        <v>1375</v>
      </c>
      <c r="BL158" s="17" t="s">
        <v>1376</v>
      </c>
      <c r="BM158" s="42"/>
      <c r="BN158" s="17"/>
      <c r="BO158" s="113"/>
      <c r="BP158" s="113">
        <f t="shared" si="34"/>
        <v>6263442.7000000002</v>
      </c>
      <c r="BQ158" s="64">
        <v>44742</v>
      </c>
      <c r="BR158" s="92" t="s">
        <v>1301</v>
      </c>
      <c r="BS158" s="92"/>
      <c r="BT158" s="92"/>
    </row>
    <row r="159" spans="1:72" ht="12.75" customHeight="1">
      <c r="A159" s="19" t="s">
        <v>1377</v>
      </c>
      <c r="B159" s="20" t="s">
        <v>70</v>
      </c>
      <c r="C159" s="21" t="s">
        <v>1378</v>
      </c>
      <c r="D159" s="17">
        <v>152</v>
      </c>
      <c r="E159" s="17" t="s">
        <v>1379</v>
      </c>
      <c r="F159" s="23">
        <v>44257</v>
      </c>
      <c r="G159" s="22" t="s">
        <v>1380</v>
      </c>
      <c r="H159" s="17" t="s">
        <v>74</v>
      </c>
      <c r="I159" s="17" t="s">
        <v>75</v>
      </c>
      <c r="J159" s="24" t="s">
        <v>76</v>
      </c>
      <c r="K159" s="24">
        <v>27321</v>
      </c>
      <c r="L159" s="24">
        <v>24121</v>
      </c>
      <c r="M159" s="44"/>
      <c r="N159" s="23">
        <v>44257</v>
      </c>
      <c r="O159" s="17"/>
      <c r="P159" s="25">
        <v>5532323</v>
      </c>
      <c r="Q159" s="25">
        <v>44258584</v>
      </c>
      <c r="R159" s="109">
        <f t="shared" si="30"/>
        <v>0</v>
      </c>
      <c r="S159" s="17" t="s">
        <v>77</v>
      </c>
      <c r="T159" s="17" t="s">
        <v>78</v>
      </c>
      <c r="U159" s="27">
        <v>20401109</v>
      </c>
      <c r="V159" s="27" t="s">
        <v>79</v>
      </c>
      <c r="W159" s="28" t="s">
        <v>80</v>
      </c>
      <c r="X159" s="28"/>
      <c r="Y159" s="17"/>
      <c r="Z159" s="17" t="s">
        <v>98</v>
      </c>
      <c r="AA159" s="17" t="s">
        <v>99</v>
      </c>
      <c r="AB159" s="22" t="s">
        <v>100</v>
      </c>
      <c r="AC159" s="45">
        <v>44257</v>
      </c>
      <c r="AD159" s="22" t="s">
        <v>1381</v>
      </c>
      <c r="AE159" s="17" t="s">
        <v>359</v>
      </c>
      <c r="AF159" s="22" t="s">
        <v>83</v>
      </c>
      <c r="AG159" s="22" t="s">
        <v>78</v>
      </c>
      <c r="AH159" s="31">
        <v>80157210</v>
      </c>
      <c r="AI159" s="17" t="s">
        <v>360</v>
      </c>
      <c r="AJ159" s="24">
        <v>240</v>
      </c>
      <c r="AK159" s="22" t="s">
        <v>85</v>
      </c>
      <c r="AL159" s="46">
        <v>44258</v>
      </c>
      <c r="AM159" s="120">
        <v>44257</v>
      </c>
      <c r="AN159" s="22" t="s">
        <v>86</v>
      </c>
      <c r="AO159" s="22">
        <v>0</v>
      </c>
      <c r="AP159" s="34">
        <v>0</v>
      </c>
      <c r="AQ159" s="35"/>
      <c r="AR159" s="29">
        <v>0</v>
      </c>
      <c r="AS159" s="35"/>
      <c r="AT159" s="36">
        <v>44258</v>
      </c>
      <c r="AU159" s="36">
        <v>44502</v>
      </c>
      <c r="AV159" s="119"/>
      <c r="AW159" s="17" t="s">
        <v>87</v>
      </c>
      <c r="AX159" s="17"/>
      <c r="AY159" s="17"/>
      <c r="AZ159" s="17" t="s">
        <v>87</v>
      </c>
      <c r="BA159" s="24">
        <v>0</v>
      </c>
      <c r="BB159" s="17"/>
      <c r="BC159" s="17"/>
      <c r="BD159" s="17"/>
      <c r="BE159" s="37" t="s">
        <v>1382</v>
      </c>
      <c r="BF159" s="111">
        <f t="shared" si="2"/>
        <v>44258584</v>
      </c>
      <c r="BG159" s="39" t="s">
        <v>302</v>
      </c>
      <c r="BH159" s="47" t="s">
        <v>1383</v>
      </c>
      <c r="BI159" s="17" t="s">
        <v>172</v>
      </c>
      <c r="BJ159" s="17"/>
      <c r="BK159" s="118" t="s">
        <v>1384</v>
      </c>
      <c r="BL159" s="17" t="s">
        <v>1376</v>
      </c>
      <c r="BM159" s="42"/>
      <c r="BN159" s="17"/>
      <c r="BO159" s="113"/>
      <c r="BP159" s="113">
        <f t="shared" si="34"/>
        <v>4425858.4000000004</v>
      </c>
      <c r="BQ159" s="64">
        <v>44682</v>
      </c>
      <c r="BR159" s="17"/>
      <c r="BS159" s="17"/>
      <c r="BT159" s="17"/>
    </row>
    <row r="160" spans="1:72" ht="12.75" customHeight="1">
      <c r="A160" s="19" t="s">
        <v>1385</v>
      </c>
      <c r="B160" s="20" t="s">
        <v>70</v>
      </c>
      <c r="C160" s="21" t="s">
        <v>1386</v>
      </c>
      <c r="D160" s="17">
        <v>153</v>
      </c>
      <c r="E160" s="17" t="s">
        <v>1387</v>
      </c>
      <c r="F160" s="23">
        <v>44257</v>
      </c>
      <c r="G160" s="22" t="s">
        <v>1388</v>
      </c>
      <c r="H160" s="17" t="s">
        <v>74</v>
      </c>
      <c r="I160" s="17" t="s">
        <v>75</v>
      </c>
      <c r="J160" s="24" t="s">
        <v>76</v>
      </c>
      <c r="K160" s="24">
        <v>26721</v>
      </c>
      <c r="L160" s="24">
        <v>24221</v>
      </c>
      <c r="M160" s="44"/>
      <c r="N160" s="23">
        <v>44257</v>
      </c>
      <c r="O160" s="17"/>
      <c r="P160" s="25">
        <v>6471348</v>
      </c>
      <c r="Q160" s="25">
        <v>51770784</v>
      </c>
      <c r="R160" s="109">
        <f t="shared" si="30"/>
        <v>0</v>
      </c>
      <c r="S160" s="17" t="s">
        <v>77</v>
      </c>
      <c r="T160" s="17" t="s">
        <v>78</v>
      </c>
      <c r="U160" s="27">
        <v>52583366</v>
      </c>
      <c r="V160" s="27" t="s">
        <v>79</v>
      </c>
      <c r="W160" s="28" t="s">
        <v>80</v>
      </c>
      <c r="X160" s="28"/>
      <c r="Y160" s="17"/>
      <c r="Z160" s="17" t="s">
        <v>98</v>
      </c>
      <c r="AA160" s="17" t="s">
        <v>99</v>
      </c>
      <c r="AB160" s="22" t="s">
        <v>100</v>
      </c>
      <c r="AC160" s="45">
        <v>44257</v>
      </c>
      <c r="AD160" s="22" t="s">
        <v>1389</v>
      </c>
      <c r="AE160" s="17" t="s">
        <v>359</v>
      </c>
      <c r="AF160" s="22" t="s">
        <v>83</v>
      </c>
      <c r="AG160" s="22" t="s">
        <v>78</v>
      </c>
      <c r="AH160" s="31">
        <v>80157210</v>
      </c>
      <c r="AI160" s="17" t="s">
        <v>360</v>
      </c>
      <c r="AJ160" s="24">
        <v>240</v>
      </c>
      <c r="AK160" s="22" t="s">
        <v>85</v>
      </c>
      <c r="AL160" s="46">
        <v>44257</v>
      </c>
      <c r="AM160" s="120">
        <v>44257</v>
      </c>
      <c r="AN160" s="22" t="s">
        <v>218</v>
      </c>
      <c r="AO160" s="22">
        <v>1</v>
      </c>
      <c r="AP160" s="34">
        <f t="shared" ref="AP160:AP162" si="37">P160/30*AR160</f>
        <v>9491310.4000000004</v>
      </c>
      <c r="AQ160" s="35">
        <v>44495</v>
      </c>
      <c r="AR160" s="59">
        <f t="shared" ref="AR160:AR162" si="38">29+15</f>
        <v>44</v>
      </c>
      <c r="AS160" s="35">
        <v>44495</v>
      </c>
      <c r="AT160" s="36">
        <v>44257</v>
      </c>
      <c r="AU160" s="60">
        <v>44545</v>
      </c>
      <c r="AV160" s="119"/>
      <c r="AW160" s="17" t="s">
        <v>87</v>
      </c>
      <c r="AX160" s="17"/>
      <c r="AY160" s="17"/>
      <c r="AZ160" s="17" t="s">
        <v>87</v>
      </c>
      <c r="BA160" s="24">
        <v>0</v>
      </c>
      <c r="BB160" s="17"/>
      <c r="BC160" s="17"/>
      <c r="BD160" s="17" t="s">
        <v>1364</v>
      </c>
      <c r="BE160" s="37" t="s">
        <v>1390</v>
      </c>
      <c r="BF160" s="111">
        <f t="shared" si="2"/>
        <v>61262094.399999999</v>
      </c>
      <c r="BG160" s="39" t="s">
        <v>114</v>
      </c>
      <c r="BH160" s="47" t="s">
        <v>1391</v>
      </c>
      <c r="BI160" s="17" t="s">
        <v>172</v>
      </c>
      <c r="BJ160" s="17"/>
      <c r="BK160" s="112" t="s">
        <v>1392</v>
      </c>
      <c r="BL160" s="17" t="s">
        <v>1376</v>
      </c>
      <c r="BM160" s="42"/>
      <c r="BN160" s="17"/>
      <c r="BO160" s="113"/>
      <c r="BP160" s="113">
        <f t="shared" si="34"/>
        <v>5177078.4000000004</v>
      </c>
      <c r="BQ160" s="64">
        <v>44687</v>
      </c>
      <c r="BR160" s="17"/>
      <c r="BS160" s="17"/>
      <c r="BT160" s="17"/>
    </row>
    <row r="161" spans="1:72" ht="12.75" customHeight="1">
      <c r="A161" s="19" t="s">
        <v>1393</v>
      </c>
      <c r="B161" s="20" t="s">
        <v>70</v>
      </c>
      <c r="C161" s="21" t="s">
        <v>1394</v>
      </c>
      <c r="D161" s="17">
        <v>154</v>
      </c>
      <c r="E161" s="17" t="s">
        <v>1395</v>
      </c>
      <c r="F161" s="23">
        <v>44257</v>
      </c>
      <c r="G161" s="22" t="s">
        <v>1396</v>
      </c>
      <c r="H161" s="17" t="s">
        <v>74</v>
      </c>
      <c r="I161" s="17" t="s">
        <v>75</v>
      </c>
      <c r="J161" s="24" t="s">
        <v>76</v>
      </c>
      <c r="K161" s="24">
        <v>27221</v>
      </c>
      <c r="L161" s="24">
        <v>24321</v>
      </c>
      <c r="M161" s="44"/>
      <c r="N161" s="23">
        <v>44257</v>
      </c>
      <c r="O161" s="17"/>
      <c r="P161" s="25">
        <v>6471348</v>
      </c>
      <c r="Q161" s="25">
        <v>51770784</v>
      </c>
      <c r="R161" s="109">
        <f t="shared" si="30"/>
        <v>0</v>
      </c>
      <c r="S161" s="17" t="s">
        <v>77</v>
      </c>
      <c r="T161" s="17" t="s">
        <v>78</v>
      </c>
      <c r="U161" s="27">
        <v>1136879550</v>
      </c>
      <c r="V161" s="27" t="s">
        <v>79</v>
      </c>
      <c r="W161" s="28" t="s">
        <v>80</v>
      </c>
      <c r="X161" s="28"/>
      <c r="Y161" s="17"/>
      <c r="Z161" s="17" t="s">
        <v>98</v>
      </c>
      <c r="AA161" s="17" t="s">
        <v>99</v>
      </c>
      <c r="AB161" s="22" t="s">
        <v>100</v>
      </c>
      <c r="AC161" s="45">
        <v>44257</v>
      </c>
      <c r="AD161" s="22" t="s">
        <v>1397</v>
      </c>
      <c r="AE161" s="17" t="s">
        <v>359</v>
      </c>
      <c r="AF161" s="22" t="s">
        <v>83</v>
      </c>
      <c r="AG161" s="22" t="s">
        <v>78</v>
      </c>
      <c r="AH161" s="31">
        <v>80157210</v>
      </c>
      <c r="AI161" s="17" t="s">
        <v>360</v>
      </c>
      <c r="AJ161" s="24">
        <v>240</v>
      </c>
      <c r="AK161" s="22" t="s">
        <v>85</v>
      </c>
      <c r="AL161" s="46">
        <v>44257</v>
      </c>
      <c r="AM161" s="120">
        <v>44257</v>
      </c>
      <c r="AN161" s="22" t="s">
        <v>218</v>
      </c>
      <c r="AO161" s="22">
        <v>1</v>
      </c>
      <c r="AP161" s="34">
        <f t="shared" si="37"/>
        <v>9491310.4000000004</v>
      </c>
      <c r="AQ161" s="35">
        <v>44495</v>
      </c>
      <c r="AR161" s="59">
        <f t="shared" si="38"/>
        <v>44</v>
      </c>
      <c r="AS161" s="35">
        <v>44495</v>
      </c>
      <c r="AT161" s="36">
        <v>44257</v>
      </c>
      <c r="AU161" s="60">
        <v>44545</v>
      </c>
      <c r="AV161" s="119"/>
      <c r="AW161" s="17" t="s">
        <v>87</v>
      </c>
      <c r="AX161" s="17"/>
      <c r="AY161" s="17"/>
      <c r="AZ161" s="17" t="s">
        <v>87</v>
      </c>
      <c r="BA161" s="24">
        <v>0</v>
      </c>
      <c r="BB161" s="17"/>
      <c r="BC161" s="17"/>
      <c r="BD161" s="17" t="s">
        <v>1364</v>
      </c>
      <c r="BE161" s="37" t="s">
        <v>1398</v>
      </c>
      <c r="BF161" s="111">
        <f t="shared" si="2"/>
        <v>61262094.399999999</v>
      </c>
      <c r="BG161" s="39" t="s">
        <v>196</v>
      </c>
      <c r="BH161" s="47" t="s">
        <v>1399</v>
      </c>
      <c r="BI161" s="17" t="s">
        <v>172</v>
      </c>
      <c r="BJ161" s="17"/>
      <c r="BK161" s="112" t="s">
        <v>1400</v>
      </c>
      <c r="BL161" s="17" t="s">
        <v>1376</v>
      </c>
      <c r="BM161" s="42"/>
      <c r="BN161" s="17"/>
      <c r="BO161" s="113"/>
      <c r="BP161" s="113">
        <f t="shared" si="34"/>
        <v>5177078.4000000004</v>
      </c>
      <c r="BQ161" s="64">
        <v>44682</v>
      </c>
      <c r="BR161" s="17"/>
      <c r="BS161" s="17"/>
      <c r="BT161" s="17"/>
    </row>
    <row r="162" spans="1:72" ht="12.75" customHeight="1">
      <c r="A162" s="19" t="s">
        <v>1401</v>
      </c>
      <c r="B162" s="20" t="s">
        <v>70</v>
      </c>
      <c r="C162" s="21" t="s">
        <v>1402</v>
      </c>
      <c r="D162" s="17">
        <v>155</v>
      </c>
      <c r="E162" s="17" t="s">
        <v>1403</v>
      </c>
      <c r="F162" s="23">
        <v>44257</v>
      </c>
      <c r="G162" s="22" t="s">
        <v>1404</v>
      </c>
      <c r="H162" s="17" t="s">
        <v>74</v>
      </c>
      <c r="I162" s="17" t="s">
        <v>75</v>
      </c>
      <c r="J162" s="24" t="s">
        <v>76</v>
      </c>
      <c r="K162" s="24">
        <v>26821</v>
      </c>
      <c r="L162" s="24">
        <v>24421</v>
      </c>
      <c r="M162" s="44"/>
      <c r="N162" s="23">
        <v>44257</v>
      </c>
      <c r="O162" s="17"/>
      <c r="P162" s="25">
        <v>6471348</v>
      </c>
      <c r="Q162" s="25">
        <v>51770784</v>
      </c>
      <c r="R162" s="109">
        <f t="shared" si="30"/>
        <v>0</v>
      </c>
      <c r="S162" s="17" t="s">
        <v>77</v>
      </c>
      <c r="T162" s="17" t="s">
        <v>78</v>
      </c>
      <c r="U162" s="27">
        <v>5661254</v>
      </c>
      <c r="V162" s="27" t="s">
        <v>79</v>
      </c>
      <c r="W162" s="28" t="s">
        <v>80</v>
      </c>
      <c r="X162" s="28"/>
      <c r="Y162" s="17"/>
      <c r="Z162" s="17" t="s">
        <v>98</v>
      </c>
      <c r="AA162" s="17" t="s">
        <v>99</v>
      </c>
      <c r="AB162" s="22" t="s">
        <v>100</v>
      </c>
      <c r="AC162" s="45">
        <v>44257</v>
      </c>
      <c r="AD162" s="22" t="s">
        <v>1405</v>
      </c>
      <c r="AE162" s="17" t="s">
        <v>359</v>
      </c>
      <c r="AF162" s="22" t="s">
        <v>83</v>
      </c>
      <c r="AG162" s="22" t="s">
        <v>78</v>
      </c>
      <c r="AH162" s="31">
        <v>80157210</v>
      </c>
      <c r="AI162" s="17" t="s">
        <v>360</v>
      </c>
      <c r="AJ162" s="24">
        <v>240</v>
      </c>
      <c r="AK162" s="22" t="s">
        <v>85</v>
      </c>
      <c r="AL162" s="46">
        <v>44257</v>
      </c>
      <c r="AM162" s="120">
        <v>44257</v>
      </c>
      <c r="AN162" s="22" t="s">
        <v>218</v>
      </c>
      <c r="AO162" s="22">
        <v>1</v>
      </c>
      <c r="AP162" s="34">
        <f t="shared" si="37"/>
        <v>9491310.4000000004</v>
      </c>
      <c r="AQ162" s="35">
        <v>44496</v>
      </c>
      <c r="AR162" s="59">
        <f t="shared" si="38"/>
        <v>44</v>
      </c>
      <c r="AS162" s="35">
        <v>44496</v>
      </c>
      <c r="AT162" s="36">
        <v>44257</v>
      </c>
      <c r="AU162" s="60">
        <v>44545</v>
      </c>
      <c r="AV162" s="119"/>
      <c r="AW162" s="17" t="s">
        <v>87</v>
      </c>
      <c r="AX162" s="17"/>
      <c r="AY162" s="17"/>
      <c r="AZ162" s="17" t="s">
        <v>87</v>
      </c>
      <c r="BA162" s="24">
        <v>0</v>
      </c>
      <c r="BB162" s="17"/>
      <c r="BC162" s="17"/>
      <c r="BD162" s="17" t="s">
        <v>1364</v>
      </c>
      <c r="BE162" s="37" t="s">
        <v>1406</v>
      </c>
      <c r="BF162" s="111">
        <f t="shared" si="2"/>
        <v>61262094.399999999</v>
      </c>
      <c r="BG162" s="39" t="s">
        <v>96</v>
      </c>
      <c r="BH162" s="47" t="s">
        <v>1407</v>
      </c>
      <c r="BI162" s="17" t="s">
        <v>172</v>
      </c>
      <c r="BJ162" s="17"/>
      <c r="BK162" s="51" t="s">
        <v>1408</v>
      </c>
      <c r="BL162" s="17" t="s">
        <v>1376</v>
      </c>
      <c r="BM162" s="42"/>
      <c r="BN162" s="17"/>
      <c r="BO162" s="113"/>
      <c r="BP162" s="113">
        <f t="shared" si="34"/>
        <v>5177078.4000000004</v>
      </c>
      <c r="BQ162" s="64">
        <v>44682</v>
      </c>
      <c r="BR162" s="17"/>
      <c r="BS162" s="17"/>
      <c r="BT162" s="17"/>
    </row>
    <row r="163" spans="1:72" ht="12.75" customHeight="1">
      <c r="A163" s="19" t="s">
        <v>1409</v>
      </c>
      <c r="B163" s="20" t="s">
        <v>70</v>
      </c>
      <c r="C163" s="21" t="s">
        <v>1410</v>
      </c>
      <c r="D163" s="17">
        <v>156</v>
      </c>
      <c r="E163" s="17" t="s">
        <v>1411</v>
      </c>
      <c r="F163" s="23">
        <v>44257</v>
      </c>
      <c r="G163" s="22" t="s">
        <v>1412</v>
      </c>
      <c r="H163" s="17" t="s">
        <v>74</v>
      </c>
      <c r="I163" s="17" t="s">
        <v>75</v>
      </c>
      <c r="J163" s="24" t="s">
        <v>76</v>
      </c>
      <c r="K163" s="24">
        <v>24721</v>
      </c>
      <c r="L163" s="24">
        <v>24521</v>
      </c>
      <c r="M163" s="44"/>
      <c r="N163" s="23">
        <v>44257</v>
      </c>
      <c r="O163" s="17"/>
      <c r="P163" s="25">
        <v>1370936</v>
      </c>
      <c r="Q163" s="25">
        <v>13937849</v>
      </c>
      <c r="R163" s="109">
        <f t="shared" si="30"/>
        <v>-0.33333333395421505</v>
      </c>
      <c r="S163" s="17" t="s">
        <v>77</v>
      </c>
      <c r="T163" s="17" t="s">
        <v>78</v>
      </c>
      <c r="U163" s="27">
        <v>1001090367</v>
      </c>
      <c r="V163" s="27" t="s">
        <v>79</v>
      </c>
      <c r="W163" s="28" t="s">
        <v>80</v>
      </c>
      <c r="X163" s="28"/>
      <c r="Y163" s="17"/>
      <c r="Z163" s="22" t="s">
        <v>81</v>
      </c>
      <c r="AA163" s="29"/>
      <c r="AB163" s="30" t="s">
        <v>79</v>
      </c>
      <c r="AC163" s="30" t="s">
        <v>79</v>
      </c>
      <c r="AD163" s="30" t="s">
        <v>79</v>
      </c>
      <c r="AE163" s="17" t="s">
        <v>206</v>
      </c>
      <c r="AF163" s="22" t="s">
        <v>83</v>
      </c>
      <c r="AG163" s="22" t="s">
        <v>78</v>
      </c>
      <c r="AH163" s="31">
        <v>3033010</v>
      </c>
      <c r="AI163" s="17" t="s">
        <v>207</v>
      </c>
      <c r="AJ163" s="24">
        <v>305</v>
      </c>
      <c r="AK163" s="22" t="s">
        <v>85</v>
      </c>
      <c r="AL163" s="32" t="s">
        <v>79</v>
      </c>
      <c r="AM163" s="120">
        <v>44257</v>
      </c>
      <c r="AN163" s="22" t="s">
        <v>86</v>
      </c>
      <c r="AO163" s="22">
        <v>0</v>
      </c>
      <c r="AP163" s="34">
        <v>0</v>
      </c>
      <c r="AQ163" s="35"/>
      <c r="AR163" s="29">
        <v>0</v>
      </c>
      <c r="AS163" s="35"/>
      <c r="AT163" s="36">
        <v>44257</v>
      </c>
      <c r="AU163" s="86">
        <v>44503</v>
      </c>
      <c r="AV163" s="110">
        <v>44504</v>
      </c>
      <c r="AW163" s="17" t="s">
        <v>87</v>
      </c>
      <c r="AX163" s="17"/>
      <c r="AY163" s="17"/>
      <c r="AZ163" s="17" t="s">
        <v>87</v>
      </c>
      <c r="BA163" s="24">
        <v>0</v>
      </c>
      <c r="BB163" s="17"/>
      <c r="BC163" s="17"/>
      <c r="BD163" s="17" t="s">
        <v>1413</v>
      </c>
      <c r="BE163" s="37" t="s">
        <v>1414</v>
      </c>
      <c r="BF163" s="111">
        <f t="shared" si="2"/>
        <v>13937849</v>
      </c>
      <c r="BG163" s="39" t="s">
        <v>114</v>
      </c>
      <c r="BH163" s="47" t="s">
        <v>1415</v>
      </c>
      <c r="BI163" s="17" t="s">
        <v>145</v>
      </c>
      <c r="BJ163" s="17"/>
      <c r="BK163" s="121" t="s">
        <v>1416</v>
      </c>
      <c r="BL163" s="17" t="s">
        <v>1376</v>
      </c>
      <c r="BM163" s="42">
        <f>242</f>
        <v>242</v>
      </c>
      <c r="BN163" s="77">
        <f>P163/30*BM163</f>
        <v>11058883.733333334</v>
      </c>
      <c r="BO163" s="113"/>
      <c r="BP163" s="113">
        <f t="shared" si="34"/>
        <v>1393784.9000000001</v>
      </c>
      <c r="BQ163" s="17" t="s">
        <v>79</v>
      </c>
      <c r="BR163" s="17"/>
      <c r="BS163" s="17"/>
      <c r="BT163" s="17"/>
    </row>
    <row r="164" spans="1:72" ht="12.75" customHeight="1">
      <c r="A164" s="19" t="s">
        <v>1417</v>
      </c>
      <c r="B164" s="20" t="s">
        <v>70</v>
      </c>
      <c r="C164" s="21" t="s">
        <v>1418</v>
      </c>
      <c r="D164" s="17">
        <v>157</v>
      </c>
      <c r="E164" s="17" t="s">
        <v>1419</v>
      </c>
      <c r="F164" s="23">
        <v>44257</v>
      </c>
      <c r="G164" s="22" t="s">
        <v>1420</v>
      </c>
      <c r="H164" s="17" t="s">
        <v>74</v>
      </c>
      <c r="I164" s="17" t="s">
        <v>75</v>
      </c>
      <c r="J164" s="24" t="s">
        <v>76</v>
      </c>
      <c r="K164" s="24">
        <v>19521</v>
      </c>
      <c r="L164" s="24">
        <v>24621</v>
      </c>
      <c r="M164" s="44"/>
      <c r="N164" s="23">
        <v>44258</v>
      </c>
      <c r="O164" s="17"/>
      <c r="P164" s="25">
        <v>3654275</v>
      </c>
      <c r="Q164" s="25">
        <v>36542750</v>
      </c>
      <c r="R164" s="109">
        <f t="shared" si="30"/>
        <v>0</v>
      </c>
      <c r="S164" s="17" t="s">
        <v>77</v>
      </c>
      <c r="T164" s="17" t="s">
        <v>78</v>
      </c>
      <c r="U164" s="27">
        <v>1018404898</v>
      </c>
      <c r="V164" s="27" t="s">
        <v>79</v>
      </c>
      <c r="W164" s="28" t="s">
        <v>80</v>
      </c>
      <c r="X164" s="28"/>
      <c r="Y164" s="17"/>
      <c r="Z164" s="22" t="s">
        <v>81</v>
      </c>
      <c r="AA164" s="29"/>
      <c r="AB164" s="30" t="s">
        <v>79</v>
      </c>
      <c r="AC164" s="30" t="s">
        <v>79</v>
      </c>
      <c r="AD164" s="30" t="s">
        <v>79</v>
      </c>
      <c r="AE164" s="17" t="s">
        <v>272</v>
      </c>
      <c r="AF164" s="22" t="s">
        <v>83</v>
      </c>
      <c r="AG164" s="22" t="s">
        <v>78</v>
      </c>
      <c r="AH164" s="31">
        <v>51723033</v>
      </c>
      <c r="AI164" s="17" t="s">
        <v>273</v>
      </c>
      <c r="AJ164" s="24">
        <v>300</v>
      </c>
      <c r="AK164" s="22" t="s">
        <v>85</v>
      </c>
      <c r="AL164" s="32" t="s">
        <v>79</v>
      </c>
      <c r="AM164" s="120">
        <v>44257</v>
      </c>
      <c r="AN164" s="22" t="s">
        <v>86</v>
      </c>
      <c r="AO164" s="22">
        <v>0</v>
      </c>
      <c r="AP164" s="34">
        <v>0</v>
      </c>
      <c r="AQ164" s="35"/>
      <c r="AR164" s="29">
        <v>0</v>
      </c>
      <c r="AS164" s="35"/>
      <c r="AT164" s="36">
        <v>44258</v>
      </c>
      <c r="AU164" s="36">
        <v>44560</v>
      </c>
      <c r="AV164" s="110"/>
      <c r="AW164" s="17" t="s">
        <v>87</v>
      </c>
      <c r="AX164" s="17"/>
      <c r="AY164" s="17"/>
      <c r="AZ164" s="17" t="s">
        <v>87</v>
      </c>
      <c r="BA164" s="24">
        <v>0</v>
      </c>
      <c r="BB164" s="17"/>
      <c r="BC164" s="17"/>
      <c r="BD164" s="17"/>
      <c r="BE164" s="37" t="s">
        <v>1421</v>
      </c>
      <c r="BF164" s="111">
        <f t="shared" si="2"/>
        <v>36542750</v>
      </c>
      <c r="BG164" s="39" t="s">
        <v>196</v>
      </c>
      <c r="BH164" s="68" t="s">
        <v>1422</v>
      </c>
      <c r="BI164" s="17" t="s">
        <v>91</v>
      </c>
      <c r="BJ164" s="17"/>
      <c r="BK164" s="121" t="s">
        <v>1423</v>
      </c>
      <c r="BL164" s="17" t="s">
        <v>1376</v>
      </c>
      <c r="BM164" s="97"/>
      <c r="BN164" s="97"/>
      <c r="BO164" s="113"/>
      <c r="BP164" s="113">
        <f t="shared" si="34"/>
        <v>3654275</v>
      </c>
      <c r="BQ164" s="17" t="s">
        <v>79</v>
      </c>
      <c r="BR164" s="17"/>
      <c r="BS164" s="17"/>
      <c r="BT164" s="17"/>
    </row>
    <row r="165" spans="1:72" ht="12.75" customHeight="1">
      <c r="A165" s="19" t="s">
        <v>1424</v>
      </c>
      <c r="B165" s="20" t="s">
        <v>70</v>
      </c>
      <c r="C165" s="21" t="s">
        <v>1425</v>
      </c>
      <c r="D165" s="17">
        <v>158</v>
      </c>
      <c r="E165" s="17" t="s">
        <v>1426</v>
      </c>
      <c r="F165" s="23">
        <v>44258</v>
      </c>
      <c r="G165" s="22" t="s">
        <v>1427</v>
      </c>
      <c r="H165" s="17" t="s">
        <v>74</v>
      </c>
      <c r="I165" s="17" t="s">
        <v>75</v>
      </c>
      <c r="J165" s="24" t="s">
        <v>76</v>
      </c>
      <c r="K165" s="24">
        <v>18121</v>
      </c>
      <c r="L165" s="24">
        <v>24721</v>
      </c>
      <c r="M165" s="44"/>
      <c r="N165" s="23">
        <v>44258</v>
      </c>
      <c r="O165" s="17"/>
      <c r="P165" s="25">
        <v>4536731</v>
      </c>
      <c r="Q165" s="25">
        <v>45367310</v>
      </c>
      <c r="R165" s="109">
        <f t="shared" si="30"/>
        <v>0</v>
      </c>
      <c r="S165" s="17" t="s">
        <v>77</v>
      </c>
      <c r="T165" s="17" t="s">
        <v>78</v>
      </c>
      <c r="U165" s="27">
        <v>79881484</v>
      </c>
      <c r="V165" s="27" t="s">
        <v>79</v>
      </c>
      <c r="W165" s="28" t="s">
        <v>80</v>
      </c>
      <c r="X165" s="28"/>
      <c r="Y165" s="17"/>
      <c r="Z165" s="17" t="s">
        <v>98</v>
      </c>
      <c r="AA165" s="17" t="s">
        <v>270</v>
      </c>
      <c r="AB165" s="22" t="s">
        <v>100</v>
      </c>
      <c r="AC165" s="45">
        <v>44259</v>
      </c>
      <c r="AD165" s="22" t="s">
        <v>1428</v>
      </c>
      <c r="AE165" s="17" t="s">
        <v>272</v>
      </c>
      <c r="AF165" s="22" t="s">
        <v>83</v>
      </c>
      <c r="AG165" s="22" t="s">
        <v>78</v>
      </c>
      <c r="AH165" s="31">
        <v>51723033</v>
      </c>
      <c r="AI165" s="17" t="s">
        <v>273</v>
      </c>
      <c r="AJ165" s="24">
        <v>300</v>
      </c>
      <c r="AK165" s="22" t="s">
        <v>85</v>
      </c>
      <c r="AL165" s="46">
        <v>44259</v>
      </c>
      <c r="AM165" s="120">
        <v>44258</v>
      </c>
      <c r="AN165" s="22" t="s">
        <v>86</v>
      </c>
      <c r="AO165" s="22">
        <v>0</v>
      </c>
      <c r="AP165" s="34">
        <v>0</v>
      </c>
      <c r="AQ165" s="35"/>
      <c r="AR165" s="29">
        <v>0</v>
      </c>
      <c r="AS165" s="35"/>
      <c r="AT165" s="36">
        <v>44259</v>
      </c>
      <c r="AU165" s="36">
        <v>44560</v>
      </c>
      <c r="AV165" s="110"/>
      <c r="AW165" s="17" t="s">
        <v>87</v>
      </c>
      <c r="AX165" s="17"/>
      <c r="AY165" s="17"/>
      <c r="AZ165" s="17" t="s">
        <v>87</v>
      </c>
      <c r="BA165" s="24">
        <v>0</v>
      </c>
      <c r="BB165" s="17"/>
      <c r="BC165" s="17"/>
      <c r="BD165" s="17"/>
      <c r="BE165" s="37" t="s">
        <v>1429</v>
      </c>
      <c r="BF165" s="111">
        <f t="shared" si="2"/>
        <v>45367310</v>
      </c>
      <c r="BG165" s="39" t="s">
        <v>302</v>
      </c>
      <c r="BH165" s="68" t="s">
        <v>1430</v>
      </c>
      <c r="BI165" s="17" t="s">
        <v>91</v>
      </c>
      <c r="BJ165" s="17"/>
      <c r="BK165" s="112" t="s">
        <v>1431</v>
      </c>
      <c r="BL165" s="17" t="s">
        <v>1376</v>
      </c>
      <c r="BM165" s="42"/>
      <c r="BN165" s="17"/>
      <c r="BO165" s="113"/>
      <c r="BP165" s="113">
        <f t="shared" si="34"/>
        <v>4536731</v>
      </c>
      <c r="BQ165" s="64">
        <v>44743</v>
      </c>
      <c r="BR165" s="17"/>
      <c r="BS165" s="17"/>
      <c r="BT165" s="17"/>
    </row>
    <row r="166" spans="1:72" ht="12.75" customHeight="1">
      <c r="A166" s="19" t="s">
        <v>1432</v>
      </c>
      <c r="B166" s="20" t="s">
        <v>70</v>
      </c>
      <c r="C166" s="21" t="s">
        <v>1433</v>
      </c>
      <c r="D166" s="122" t="s">
        <v>1434</v>
      </c>
      <c r="E166" s="123" t="s">
        <v>1435</v>
      </c>
      <c r="F166" s="23">
        <v>44258</v>
      </c>
      <c r="G166" s="22" t="s">
        <v>1436</v>
      </c>
      <c r="H166" s="17" t="s">
        <v>74</v>
      </c>
      <c r="I166" s="17" t="s">
        <v>75</v>
      </c>
      <c r="J166" s="24" t="s">
        <v>76</v>
      </c>
      <c r="K166" s="24">
        <v>27821</v>
      </c>
      <c r="L166" s="24">
        <v>24821</v>
      </c>
      <c r="M166" s="44"/>
      <c r="N166" s="23">
        <v>44258</v>
      </c>
      <c r="O166" s="17"/>
      <c r="P166" s="25">
        <v>6120628</v>
      </c>
      <c r="Q166" s="25">
        <f>48965024-Q167</f>
        <v>41212228.533333331</v>
      </c>
      <c r="R166" s="109">
        <f t="shared" si="30"/>
        <v>-7752795.4666666687</v>
      </c>
      <c r="S166" s="17" t="s">
        <v>77</v>
      </c>
      <c r="T166" s="17" t="s">
        <v>78</v>
      </c>
      <c r="U166" s="27">
        <v>1020759512</v>
      </c>
      <c r="V166" s="27" t="s">
        <v>79</v>
      </c>
      <c r="W166" s="28" t="s">
        <v>80</v>
      </c>
      <c r="X166" s="28"/>
      <c r="Y166" s="17"/>
      <c r="Z166" s="17" t="s">
        <v>98</v>
      </c>
      <c r="AA166" s="17" t="s">
        <v>99</v>
      </c>
      <c r="AB166" s="22" t="s">
        <v>100</v>
      </c>
      <c r="AC166" s="45">
        <v>44258</v>
      </c>
      <c r="AD166" s="22" t="s">
        <v>1437</v>
      </c>
      <c r="AE166" s="17" t="s">
        <v>359</v>
      </c>
      <c r="AF166" s="22" t="s">
        <v>83</v>
      </c>
      <c r="AG166" s="22" t="s">
        <v>78</v>
      </c>
      <c r="AH166" s="31">
        <v>80157210</v>
      </c>
      <c r="AI166" s="17" t="s">
        <v>360</v>
      </c>
      <c r="AJ166" s="24">
        <v>240</v>
      </c>
      <c r="AK166" s="22" t="s">
        <v>85</v>
      </c>
      <c r="AL166" s="46">
        <v>44258</v>
      </c>
      <c r="AM166" s="120">
        <v>44258</v>
      </c>
      <c r="AN166" s="22" t="s">
        <v>218</v>
      </c>
      <c r="AO166" s="22">
        <v>1</v>
      </c>
      <c r="AP166" s="34">
        <f>P166/30*AR166</f>
        <v>8772900.1333333328</v>
      </c>
      <c r="AQ166" s="35">
        <v>44498</v>
      </c>
      <c r="AR166" s="59">
        <f>15+28</f>
        <v>43</v>
      </c>
      <c r="AS166" s="35">
        <v>44498</v>
      </c>
      <c r="AT166" s="36">
        <v>44258</v>
      </c>
      <c r="AU166" s="86">
        <v>44507</v>
      </c>
      <c r="AV166" s="110"/>
      <c r="AW166" s="17" t="s">
        <v>87</v>
      </c>
      <c r="AX166" s="17"/>
      <c r="AY166" s="17"/>
      <c r="AZ166" s="17" t="s">
        <v>87</v>
      </c>
      <c r="BA166" s="24">
        <v>0</v>
      </c>
      <c r="BB166" s="17"/>
      <c r="BC166" s="17"/>
      <c r="BD166" s="17" t="s">
        <v>1355</v>
      </c>
      <c r="BE166" s="37" t="s">
        <v>1438</v>
      </c>
      <c r="BF166" s="111">
        <f t="shared" si="2"/>
        <v>49985128.666666664</v>
      </c>
      <c r="BG166" s="39" t="s">
        <v>302</v>
      </c>
      <c r="BH166" s="47" t="s">
        <v>1439</v>
      </c>
      <c r="BI166" s="17" t="s">
        <v>688</v>
      </c>
      <c r="BJ166" s="17"/>
      <c r="BK166" s="118" t="s">
        <v>1440</v>
      </c>
      <c r="BL166" s="17" t="s">
        <v>1376</v>
      </c>
      <c r="BM166" s="42"/>
      <c r="BN166" s="17"/>
      <c r="BO166" s="113"/>
      <c r="BP166" s="113">
        <f t="shared" si="34"/>
        <v>4121222.8533333335</v>
      </c>
      <c r="BQ166" s="64">
        <v>44691</v>
      </c>
      <c r="BR166" s="92" t="s">
        <v>1301</v>
      </c>
      <c r="BS166" s="92"/>
      <c r="BT166" s="92"/>
    </row>
    <row r="167" spans="1:72" ht="12.75" customHeight="1">
      <c r="A167" s="19" t="s">
        <v>1441</v>
      </c>
      <c r="B167" s="20" t="s">
        <v>70</v>
      </c>
      <c r="C167" s="21" t="s">
        <v>1433</v>
      </c>
      <c r="D167" s="17">
        <v>159</v>
      </c>
      <c r="E167" s="17" t="s">
        <v>1442</v>
      </c>
      <c r="F167" s="23">
        <v>44508</v>
      </c>
      <c r="G167" s="22" t="s">
        <v>1436</v>
      </c>
      <c r="H167" s="17" t="s">
        <v>74</v>
      </c>
      <c r="I167" s="17" t="s">
        <v>75</v>
      </c>
      <c r="J167" s="24" t="s">
        <v>76</v>
      </c>
      <c r="K167" s="24">
        <v>27821</v>
      </c>
      <c r="L167" s="24"/>
      <c r="M167" s="44"/>
      <c r="N167" s="23"/>
      <c r="O167" s="17"/>
      <c r="P167" s="25">
        <v>6120628</v>
      </c>
      <c r="Q167" s="25">
        <f>P167/30*AJ167</f>
        <v>7752795.4666666659</v>
      </c>
      <c r="R167" s="109">
        <f t="shared" si="30"/>
        <v>0</v>
      </c>
      <c r="S167" s="17" t="s">
        <v>77</v>
      </c>
      <c r="T167" s="17" t="s">
        <v>78</v>
      </c>
      <c r="U167" s="27">
        <v>1144051098</v>
      </c>
      <c r="V167" s="27" t="s">
        <v>79</v>
      </c>
      <c r="W167" s="28" t="s">
        <v>80</v>
      </c>
      <c r="X167" s="28"/>
      <c r="Y167" s="17"/>
      <c r="Z167" s="17" t="s">
        <v>98</v>
      </c>
      <c r="AA167" s="17" t="s">
        <v>99</v>
      </c>
      <c r="AB167" s="22" t="s">
        <v>100</v>
      </c>
      <c r="AC167" s="124">
        <v>44509</v>
      </c>
      <c r="AD167" s="22" t="s">
        <v>1443</v>
      </c>
      <c r="AE167" s="17" t="s">
        <v>359</v>
      </c>
      <c r="AF167" s="22" t="s">
        <v>83</v>
      </c>
      <c r="AG167" s="22" t="s">
        <v>78</v>
      </c>
      <c r="AH167" s="31">
        <v>80157210</v>
      </c>
      <c r="AI167" s="17" t="s">
        <v>360</v>
      </c>
      <c r="AJ167" s="24">
        <v>38</v>
      </c>
      <c r="AK167" s="22" t="s">
        <v>85</v>
      </c>
      <c r="AL167" s="125">
        <v>44509</v>
      </c>
      <c r="AM167" s="120"/>
      <c r="AN167" s="22" t="s">
        <v>86</v>
      </c>
      <c r="AO167" s="22">
        <v>0</v>
      </c>
      <c r="AP167" s="34">
        <v>0</v>
      </c>
      <c r="AQ167" s="35"/>
      <c r="AR167" s="29">
        <v>0</v>
      </c>
      <c r="AS167" s="35"/>
      <c r="AT167" s="87">
        <v>44509</v>
      </c>
      <c r="AU167" s="60">
        <v>44545</v>
      </c>
      <c r="AV167" s="110"/>
      <c r="AW167" s="17" t="s">
        <v>87</v>
      </c>
      <c r="AX167" s="17"/>
      <c r="AY167" s="17"/>
      <c r="AZ167" s="17" t="s">
        <v>87</v>
      </c>
      <c r="BA167" s="24">
        <v>0</v>
      </c>
      <c r="BB167" s="17"/>
      <c r="BC167" s="17"/>
      <c r="BD167" s="17"/>
      <c r="BE167" s="37" t="s">
        <v>1438</v>
      </c>
      <c r="BF167" s="111">
        <f t="shared" si="2"/>
        <v>7752795.4666666659</v>
      </c>
      <c r="BG167" s="39" t="s">
        <v>143</v>
      </c>
      <c r="BH167" s="47" t="s">
        <v>1439</v>
      </c>
      <c r="BI167" s="17" t="s">
        <v>172</v>
      </c>
      <c r="BJ167" s="17"/>
      <c r="BK167" s="118" t="s">
        <v>1440</v>
      </c>
      <c r="BL167" s="48" t="s">
        <v>93</v>
      </c>
      <c r="BM167" s="42"/>
      <c r="BN167" s="17"/>
      <c r="BO167" s="113"/>
      <c r="BP167" s="113"/>
      <c r="BQ167" s="17"/>
      <c r="BR167" s="17"/>
      <c r="BS167" s="17"/>
      <c r="BT167" s="17"/>
    </row>
    <row r="168" spans="1:72" ht="12.75" customHeight="1">
      <c r="A168" s="19" t="s">
        <v>1444</v>
      </c>
      <c r="B168" s="20" t="s">
        <v>70</v>
      </c>
      <c r="C168" s="21" t="s">
        <v>1445</v>
      </c>
      <c r="D168" s="17">
        <v>160</v>
      </c>
      <c r="E168" s="17" t="s">
        <v>1446</v>
      </c>
      <c r="F168" s="23">
        <v>44259</v>
      </c>
      <c r="G168" s="22" t="s">
        <v>1447</v>
      </c>
      <c r="H168" s="17" t="s">
        <v>74</v>
      </c>
      <c r="I168" s="17" t="s">
        <v>75</v>
      </c>
      <c r="J168" s="24" t="s">
        <v>76</v>
      </c>
      <c r="K168" s="24">
        <v>27621</v>
      </c>
      <c r="L168" s="24">
        <v>25421</v>
      </c>
      <c r="M168" s="44"/>
      <c r="N168" s="23">
        <v>44259</v>
      </c>
      <c r="O168" s="17"/>
      <c r="P168" s="25">
        <v>3948428</v>
      </c>
      <c r="Q168" s="25">
        <v>39221051</v>
      </c>
      <c r="R168" s="109">
        <f t="shared" si="30"/>
        <v>-0.46666666865348816</v>
      </c>
      <c r="S168" s="17" t="s">
        <v>77</v>
      </c>
      <c r="T168" s="17" t="s">
        <v>78</v>
      </c>
      <c r="U168" s="27">
        <v>1010199529</v>
      </c>
      <c r="V168" s="27" t="s">
        <v>79</v>
      </c>
      <c r="W168" s="28" t="s">
        <v>80</v>
      </c>
      <c r="X168" s="28"/>
      <c r="Y168" s="17"/>
      <c r="Z168" s="22" t="s">
        <v>81</v>
      </c>
      <c r="AA168" s="29"/>
      <c r="AB168" s="30" t="s">
        <v>79</v>
      </c>
      <c r="AC168" s="30" t="s">
        <v>79</v>
      </c>
      <c r="AD168" s="30" t="s">
        <v>79</v>
      </c>
      <c r="AE168" s="17" t="s">
        <v>216</v>
      </c>
      <c r="AF168" s="22" t="s">
        <v>83</v>
      </c>
      <c r="AG168" s="22" t="s">
        <v>78</v>
      </c>
      <c r="AH168" s="31">
        <v>52821677</v>
      </c>
      <c r="AI168" s="17" t="s">
        <v>217</v>
      </c>
      <c r="AJ168" s="24">
        <v>298</v>
      </c>
      <c r="AK168" s="22" t="s">
        <v>85</v>
      </c>
      <c r="AL168" s="32" t="s">
        <v>79</v>
      </c>
      <c r="AM168" s="120">
        <v>44259</v>
      </c>
      <c r="AN168" s="22" t="s">
        <v>86</v>
      </c>
      <c r="AO168" s="22">
        <v>0</v>
      </c>
      <c r="AP168" s="34">
        <v>0</v>
      </c>
      <c r="AQ168" s="35"/>
      <c r="AR168" s="29">
        <v>0</v>
      </c>
      <c r="AS168" s="35"/>
      <c r="AT168" s="36">
        <v>44259</v>
      </c>
      <c r="AU168" s="36">
        <v>44560</v>
      </c>
      <c r="AV168" s="110"/>
      <c r="AW168" s="17" t="s">
        <v>87</v>
      </c>
      <c r="AX168" s="17"/>
      <c r="AY168" s="17"/>
      <c r="AZ168" s="17" t="s">
        <v>87</v>
      </c>
      <c r="BA168" s="24">
        <v>0</v>
      </c>
      <c r="BB168" s="17"/>
      <c r="BC168" s="17"/>
      <c r="BD168" s="17"/>
      <c r="BE168" s="37" t="s">
        <v>1448</v>
      </c>
      <c r="BF168" s="111">
        <f t="shared" si="2"/>
        <v>39221051</v>
      </c>
      <c r="BG168" s="39" t="s">
        <v>196</v>
      </c>
      <c r="BH168" s="47" t="s">
        <v>1449</v>
      </c>
      <c r="BI168" s="17" t="s">
        <v>91</v>
      </c>
      <c r="BJ168" s="17"/>
      <c r="BK168" s="118" t="s">
        <v>1450</v>
      </c>
      <c r="BL168" s="17" t="s">
        <v>1376</v>
      </c>
      <c r="BM168" s="42"/>
      <c r="BN168" s="17"/>
      <c r="BO168" s="113"/>
      <c r="BP168" s="113">
        <f t="shared" ref="BP168:BP236" si="39">Q168*0.1</f>
        <v>3922105.1</v>
      </c>
      <c r="BQ168" s="17" t="s">
        <v>79</v>
      </c>
      <c r="BR168" s="17"/>
      <c r="BS168" s="17"/>
      <c r="BT168" s="17"/>
    </row>
    <row r="169" spans="1:72" ht="12.75" customHeight="1">
      <c r="A169" s="19" t="s">
        <v>1451</v>
      </c>
      <c r="B169" s="20" t="s">
        <v>70</v>
      </c>
      <c r="C169" s="21" t="s">
        <v>1452</v>
      </c>
      <c r="D169" s="17">
        <v>161</v>
      </c>
      <c r="E169" s="17" t="s">
        <v>1453</v>
      </c>
      <c r="F169" s="23">
        <v>44259</v>
      </c>
      <c r="G169" s="22" t="s">
        <v>1454</v>
      </c>
      <c r="H169" s="17" t="s">
        <v>74</v>
      </c>
      <c r="I169" s="17" t="s">
        <v>75</v>
      </c>
      <c r="J169" s="24" t="s">
        <v>76</v>
      </c>
      <c r="K169" s="24">
        <v>27521</v>
      </c>
      <c r="L169" s="24">
        <v>25321</v>
      </c>
      <c r="M169" s="44"/>
      <c r="N169" s="23">
        <v>44259</v>
      </c>
      <c r="O169" s="17"/>
      <c r="P169" s="25">
        <v>3654275</v>
      </c>
      <c r="Q169" s="25">
        <v>36299132</v>
      </c>
      <c r="R169" s="109">
        <f t="shared" si="30"/>
        <v>0.3333333283662796</v>
      </c>
      <c r="S169" s="17" t="s">
        <v>77</v>
      </c>
      <c r="T169" s="17" t="s">
        <v>78</v>
      </c>
      <c r="U169" s="27">
        <v>1018443539</v>
      </c>
      <c r="V169" s="27" t="s">
        <v>79</v>
      </c>
      <c r="W169" s="28" t="s">
        <v>80</v>
      </c>
      <c r="X169" s="28"/>
      <c r="Y169" s="17"/>
      <c r="Z169" s="22" t="s">
        <v>81</v>
      </c>
      <c r="AA169" s="29"/>
      <c r="AB169" s="30" t="s">
        <v>79</v>
      </c>
      <c r="AC169" s="30" t="s">
        <v>79</v>
      </c>
      <c r="AD169" s="30" t="s">
        <v>79</v>
      </c>
      <c r="AE169" s="17" t="s">
        <v>216</v>
      </c>
      <c r="AF169" s="22" t="s">
        <v>83</v>
      </c>
      <c r="AG169" s="22" t="s">
        <v>78</v>
      </c>
      <c r="AH169" s="31">
        <v>52821677</v>
      </c>
      <c r="AI169" s="17" t="s">
        <v>217</v>
      </c>
      <c r="AJ169" s="24">
        <v>298</v>
      </c>
      <c r="AK169" s="22" t="s">
        <v>85</v>
      </c>
      <c r="AL169" s="32" t="s">
        <v>79</v>
      </c>
      <c r="AM169" s="120">
        <v>44259</v>
      </c>
      <c r="AN169" s="22" t="s">
        <v>86</v>
      </c>
      <c r="AO169" s="22">
        <v>0</v>
      </c>
      <c r="AP169" s="34">
        <v>0</v>
      </c>
      <c r="AQ169" s="35"/>
      <c r="AR169" s="29">
        <v>0</v>
      </c>
      <c r="AS169" s="35"/>
      <c r="AT169" s="36">
        <v>44259</v>
      </c>
      <c r="AU169" s="36">
        <v>44560</v>
      </c>
      <c r="AV169" s="110"/>
      <c r="AW169" s="17" t="s">
        <v>87</v>
      </c>
      <c r="AX169" s="17"/>
      <c r="AY169" s="17"/>
      <c r="AZ169" s="17" t="s">
        <v>87</v>
      </c>
      <c r="BA169" s="24">
        <v>0</v>
      </c>
      <c r="BB169" s="17"/>
      <c r="BC169" s="17"/>
      <c r="BD169" s="17"/>
      <c r="BE169" s="37" t="s">
        <v>1455</v>
      </c>
      <c r="BF169" s="111">
        <f t="shared" si="2"/>
        <v>36299132</v>
      </c>
      <c r="BG169" s="39" t="s">
        <v>114</v>
      </c>
      <c r="BH169" s="40" t="s">
        <v>1456</v>
      </c>
      <c r="BI169" s="17" t="s">
        <v>91</v>
      </c>
      <c r="BJ169" s="17"/>
      <c r="BK169" s="112" t="s">
        <v>1457</v>
      </c>
      <c r="BL169" s="17" t="s">
        <v>1376</v>
      </c>
      <c r="BM169" s="42"/>
      <c r="BN169" s="17"/>
      <c r="BO169" s="113"/>
      <c r="BP169" s="113">
        <f t="shared" si="39"/>
        <v>3629913.2</v>
      </c>
      <c r="BQ169" s="17" t="s">
        <v>79</v>
      </c>
      <c r="BR169" s="17"/>
      <c r="BS169" s="17"/>
      <c r="BT169" s="17"/>
    </row>
    <row r="170" spans="1:72" ht="12.75" customHeight="1">
      <c r="A170" s="19" t="s">
        <v>1458</v>
      </c>
      <c r="B170" s="20" t="s">
        <v>70</v>
      </c>
      <c r="C170" s="21" t="s">
        <v>1459</v>
      </c>
      <c r="D170" s="17">
        <v>162</v>
      </c>
      <c r="E170" s="17" t="s">
        <v>1460</v>
      </c>
      <c r="F170" s="23">
        <v>44259</v>
      </c>
      <c r="G170" s="22" t="s">
        <v>1461</v>
      </c>
      <c r="H170" s="17" t="s">
        <v>74</v>
      </c>
      <c r="I170" s="17" t="s">
        <v>75</v>
      </c>
      <c r="J170" s="24" t="s">
        <v>76</v>
      </c>
      <c r="K170" s="24">
        <v>27121</v>
      </c>
      <c r="L170" s="24">
        <v>25521</v>
      </c>
      <c r="M170" s="44"/>
      <c r="N170" s="23">
        <v>44259</v>
      </c>
      <c r="O170" s="17"/>
      <c r="P170" s="25">
        <v>4944018</v>
      </c>
      <c r="Q170" s="25">
        <v>49110579</v>
      </c>
      <c r="R170" s="109">
        <f t="shared" si="30"/>
        <v>0.19999999552965164</v>
      </c>
      <c r="S170" s="17" t="s">
        <v>77</v>
      </c>
      <c r="T170" s="17" t="s">
        <v>78</v>
      </c>
      <c r="U170" s="27">
        <v>1015404310</v>
      </c>
      <c r="V170" s="27" t="s">
        <v>79</v>
      </c>
      <c r="W170" s="28" t="s">
        <v>80</v>
      </c>
      <c r="X170" s="28"/>
      <c r="Y170" s="17"/>
      <c r="Z170" s="17" t="s">
        <v>98</v>
      </c>
      <c r="AA170" s="17" t="s">
        <v>99</v>
      </c>
      <c r="AB170" s="22" t="s">
        <v>100</v>
      </c>
      <c r="AC170" s="45">
        <v>44260</v>
      </c>
      <c r="AD170" s="22" t="s">
        <v>1462</v>
      </c>
      <c r="AE170" s="17" t="s">
        <v>216</v>
      </c>
      <c r="AF170" s="22" t="s">
        <v>83</v>
      </c>
      <c r="AG170" s="22" t="s">
        <v>78</v>
      </c>
      <c r="AH170" s="31">
        <v>52821677</v>
      </c>
      <c r="AI170" s="17" t="s">
        <v>217</v>
      </c>
      <c r="AJ170" s="24">
        <v>298</v>
      </c>
      <c r="AK170" s="22" t="s">
        <v>85</v>
      </c>
      <c r="AL170" s="46">
        <v>44260</v>
      </c>
      <c r="AM170" s="120">
        <v>44259</v>
      </c>
      <c r="AN170" s="22" t="s">
        <v>86</v>
      </c>
      <c r="AO170" s="22">
        <v>0</v>
      </c>
      <c r="AP170" s="34">
        <v>0</v>
      </c>
      <c r="AQ170" s="35"/>
      <c r="AR170" s="29">
        <v>0</v>
      </c>
      <c r="AS170" s="35"/>
      <c r="AT170" s="36">
        <v>44260</v>
      </c>
      <c r="AU170" s="36">
        <v>44560</v>
      </c>
      <c r="AV170" s="110"/>
      <c r="AW170" s="17" t="s">
        <v>87</v>
      </c>
      <c r="AX170" s="17"/>
      <c r="AY170" s="17"/>
      <c r="AZ170" s="17" t="s">
        <v>87</v>
      </c>
      <c r="BA170" s="24">
        <v>0</v>
      </c>
      <c r="BB170" s="17"/>
      <c r="BC170" s="17"/>
      <c r="BD170" s="17"/>
      <c r="BE170" s="37" t="s">
        <v>1463</v>
      </c>
      <c r="BF170" s="111">
        <f t="shared" si="2"/>
        <v>49110579</v>
      </c>
      <c r="BG170" s="39" t="s">
        <v>143</v>
      </c>
      <c r="BH170" s="40" t="s">
        <v>1464</v>
      </c>
      <c r="BI170" s="17" t="s">
        <v>91</v>
      </c>
      <c r="BJ170" s="17"/>
      <c r="BK170" s="112" t="s">
        <v>1465</v>
      </c>
      <c r="BL170" s="48" t="s">
        <v>93</v>
      </c>
      <c r="BM170" s="42"/>
      <c r="BN170" s="17"/>
      <c r="BO170" s="113"/>
      <c r="BP170" s="113">
        <f t="shared" si="39"/>
        <v>4911057.9000000004</v>
      </c>
      <c r="BQ170" s="64">
        <v>44752</v>
      </c>
      <c r="BR170" s="17"/>
      <c r="BS170" s="17"/>
      <c r="BT170" s="17"/>
    </row>
    <row r="171" spans="1:72" ht="12.75" customHeight="1">
      <c r="A171" s="19" t="s">
        <v>1466</v>
      </c>
      <c r="B171" s="20" t="s">
        <v>70</v>
      </c>
      <c r="C171" s="21" t="s">
        <v>1467</v>
      </c>
      <c r="D171" s="17">
        <v>163</v>
      </c>
      <c r="E171" s="17" t="s">
        <v>1468</v>
      </c>
      <c r="F171" s="23">
        <v>44263</v>
      </c>
      <c r="G171" s="22" t="s">
        <v>1469</v>
      </c>
      <c r="H171" s="17" t="s">
        <v>74</v>
      </c>
      <c r="I171" s="17" t="s">
        <v>75</v>
      </c>
      <c r="J171" s="24" t="s">
        <v>76</v>
      </c>
      <c r="K171" s="24">
        <v>24321</v>
      </c>
      <c r="L171" s="24">
        <v>26421</v>
      </c>
      <c r="M171" s="44"/>
      <c r="N171" s="23">
        <v>44263</v>
      </c>
      <c r="O171" s="17"/>
      <c r="P171" s="25">
        <v>2730447</v>
      </c>
      <c r="Q171" s="25">
        <v>26667366</v>
      </c>
      <c r="R171" s="109">
        <f t="shared" si="30"/>
        <v>0.30000000074505806</v>
      </c>
      <c r="S171" s="17" t="s">
        <v>77</v>
      </c>
      <c r="T171" s="17" t="s">
        <v>78</v>
      </c>
      <c r="U171" s="27">
        <v>79144699</v>
      </c>
      <c r="V171" s="27" t="s">
        <v>79</v>
      </c>
      <c r="W171" s="28" t="s">
        <v>80</v>
      </c>
      <c r="X171" s="28"/>
      <c r="Y171" s="17"/>
      <c r="Z171" s="22" t="s">
        <v>81</v>
      </c>
      <c r="AA171" s="29"/>
      <c r="AB171" s="30" t="s">
        <v>79</v>
      </c>
      <c r="AC171" s="30" t="s">
        <v>79</v>
      </c>
      <c r="AD171" s="30" t="s">
        <v>79</v>
      </c>
      <c r="AE171" s="17" t="s">
        <v>160</v>
      </c>
      <c r="AF171" s="22" t="s">
        <v>83</v>
      </c>
      <c r="AG171" s="22" t="s">
        <v>78</v>
      </c>
      <c r="AH171" s="31">
        <v>51772302</v>
      </c>
      <c r="AI171" s="17" t="s">
        <v>1470</v>
      </c>
      <c r="AJ171" s="24">
        <v>293</v>
      </c>
      <c r="AK171" s="22" t="s">
        <v>85</v>
      </c>
      <c r="AL171" s="32" t="s">
        <v>79</v>
      </c>
      <c r="AM171" s="120">
        <v>44263</v>
      </c>
      <c r="AN171" s="22" t="s">
        <v>86</v>
      </c>
      <c r="AO171" s="22">
        <v>0</v>
      </c>
      <c r="AP171" s="34">
        <v>0</v>
      </c>
      <c r="AQ171" s="35"/>
      <c r="AR171" s="29">
        <v>0</v>
      </c>
      <c r="AS171" s="35"/>
      <c r="AT171" s="36">
        <v>44263</v>
      </c>
      <c r="AU171" s="36">
        <v>44560</v>
      </c>
      <c r="AV171" s="110"/>
      <c r="AW171" s="17" t="s">
        <v>87</v>
      </c>
      <c r="AX171" s="17"/>
      <c r="AY171" s="17"/>
      <c r="AZ171" s="17" t="s">
        <v>87</v>
      </c>
      <c r="BA171" s="24">
        <v>0</v>
      </c>
      <c r="BB171" s="17"/>
      <c r="BC171" s="17"/>
      <c r="BD171" s="17"/>
      <c r="BE171" s="37" t="s">
        <v>1471</v>
      </c>
      <c r="BF171" s="111">
        <f t="shared" si="2"/>
        <v>26667366</v>
      </c>
      <c r="BG171" s="39" t="s">
        <v>143</v>
      </c>
      <c r="BH171" s="40" t="s">
        <v>1472</v>
      </c>
      <c r="BI171" s="17" t="s">
        <v>91</v>
      </c>
      <c r="BJ171" s="17"/>
      <c r="BK171" s="118" t="s">
        <v>1473</v>
      </c>
      <c r="BL171" s="17" t="s">
        <v>1376</v>
      </c>
      <c r="BM171" s="42"/>
      <c r="BN171" s="17"/>
      <c r="BO171" s="113"/>
      <c r="BP171" s="113">
        <f t="shared" si="39"/>
        <v>2666736.6</v>
      </c>
      <c r="BQ171" s="17" t="s">
        <v>79</v>
      </c>
      <c r="BR171" s="17"/>
      <c r="BS171" s="17"/>
      <c r="BT171" s="17"/>
    </row>
    <row r="172" spans="1:72" ht="12.75" customHeight="1">
      <c r="A172" s="19" t="s">
        <v>1474</v>
      </c>
      <c r="B172" s="20" t="s">
        <v>70</v>
      </c>
      <c r="C172" s="21" t="s">
        <v>1475</v>
      </c>
      <c r="D172" s="17">
        <v>164</v>
      </c>
      <c r="E172" s="17" t="s">
        <v>1476</v>
      </c>
      <c r="F172" s="23">
        <v>44265</v>
      </c>
      <c r="G172" s="22" t="s">
        <v>1477</v>
      </c>
      <c r="H172" s="17" t="s">
        <v>74</v>
      </c>
      <c r="I172" s="17" t="s">
        <v>75</v>
      </c>
      <c r="J172" s="24" t="s">
        <v>76</v>
      </c>
      <c r="K172" s="24">
        <v>23121</v>
      </c>
      <c r="L172" s="24">
        <v>26821</v>
      </c>
      <c r="M172" s="44"/>
      <c r="N172" s="23">
        <v>44265</v>
      </c>
      <c r="O172" s="17"/>
      <c r="P172" s="25">
        <v>4944018</v>
      </c>
      <c r="Q172" s="25">
        <v>48121775</v>
      </c>
      <c r="R172" s="109">
        <f t="shared" si="30"/>
        <v>-0.20000000298023224</v>
      </c>
      <c r="S172" s="17" t="s">
        <v>77</v>
      </c>
      <c r="T172" s="17" t="s">
        <v>78</v>
      </c>
      <c r="U172" s="27">
        <v>11449309</v>
      </c>
      <c r="V172" s="27" t="s">
        <v>79</v>
      </c>
      <c r="W172" s="28" t="s">
        <v>80</v>
      </c>
      <c r="X172" s="28"/>
      <c r="Y172" s="17"/>
      <c r="Z172" s="17" t="s">
        <v>98</v>
      </c>
      <c r="AA172" s="17" t="s">
        <v>297</v>
      </c>
      <c r="AB172" s="22" t="s">
        <v>100</v>
      </c>
      <c r="AC172" s="45">
        <v>44265</v>
      </c>
      <c r="AD172" s="22" t="s">
        <v>1478</v>
      </c>
      <c r="AE172" s="17" t="s">
        <v>469</v>
      </c>
      <c r="AF172" s="22" t="s">
        <v>83</v>
      </c>
      <c r="AG172" s="22" t="s">
        <v>78</v>
      </c>
      <c r="AH172" s="31">
        <v>5947992</v>
      </c>
      <c r="AI172" s="17" t="s">
        <v>470</v>
      </c>
      <c r="AJ172" s="24">
        <v>292</v>
      </c>
      <c r="AK172" s="22" t="s">
        <v>85</v>
      </c>
      <c r="AL172" s="46">
        <v>44266</v>
      </c>
      <c r="AM172" s="120">
        <v>44265</v>
      </c>
      <c r="AN172" s="22" t="s">
        <v>86</v>
      </c>
      <c r="AO172" s="22">
        <v>0</v>
      </c>
      <c r="AP172" s="34">
        <v>0</v>
      </c>
      <c r="AQ172" s="35"/>
      <c r="AR172" s="29">
        <v>0</v>
      </c>
      <c r="AS172" s="35"/>
      <c r="AT172" s="36">
        <v>44266</v>
      </c>
      <c r="AU172" s="36">
        <v>44560</v>
      </c>
      <c r="AV172" s="110"/>
      <c r="AW172" s="17" t="s">
        <v>87</v>
      </c>
      <c r="AX172" s="17"/>
      <c r="AY172" s="17"/>
      <c r="AZ172" s="17" t="s">
        <v>87</v>
      </c>
      <c r="BA172" s="24">
        <v>0</v>
      </c>
      <c r="BB172" s="17"/>
      <c r="BC172" s="17"/>
      <c r="BD172" s="17"/>
      <c r="BE172" s="37" t="s">
        <v>1479</v>
      </c>
      <c r="BF172" s="111">
        <f t="shared" si="2"/>
        <v>48121775</v>
      </c>
      <c r="BG172" s="39" t="s">
        <v>196</v>
      </c>
      <c r="BH172" s="40" t="s">
        <v>1480</v>
      </c>
      <c r="BI172" s="17" t="s">
        <v>91</v>
      </c>
      <c r="BJ172" s="17"/>
      <c r="BK172" s="112" t="s">
        <v>1481</v>
      </c>
      <c r="BL172" s="17" t="s">
        <v>1376</v>
      </c>
      <c r="BM172" s="42"/>
      <c r="BN172" s="17"/>
      <c r="BO172" s="113"/>
      <c r="BP172" s="113">
        <f t="shared" si="39"/>
        <v>4812177.5</v>
      </c>
      <c r="BQ172" s="64">
        <v>44750</v>
      </c>
      <c r="BR172" s="17"/>
      <c r="BS172" s="17"/>
      <c r="BT172" s="17"/>
    </row>
    <row r="173" spans="1:72" ht="12.75" customHeight="1">
      <c r="A173" s="19" t="s">
        <v>1482</v>
      </c>
      <c r="B173" s="20" t="s">
        <v>70</v>
      </c>
      <c r="C173" s="21" t="s">
        <v>1483</v>
      </c>
      <c r="D173" s="17">
        <v>165</v>
      </c>
      <c r="E173" s="17" t="s">
        <v>1484</v>
      </c>
      <c r="F173" s="23">
        <v>44265</v>
      </c>
      <c r="G173" s="22" t="s">
        <v>1485</v>
      </c>
      <c r="H173" s="17" t="s">
        <v>74</v>
      </c>
      <c r="I173" s="17" t="s">
        <v>75</v>
      </c>
      <c r="J173" s="24" t="s">
        <v>76</v>
      </c>
      <c r="K173" s="24">
        <v>28321</v>
      </c>
      <c r="L173" s="24">
        <v>26921</v>
      </c>
      <c r="M173" s="44"/>
      <c r="N173" s="23">
        <v>44265</v>
      </c>
      <c r="O173" s="17"/>
      <c r="P173" s="25">
        <v>3235673</v>
      </c>
      <c r="Q173" s="25">
        <v>31386028</v>
      </c>
      <c r="R173" s="109">
        <f t="shared" si="30"/>
        <v>-9.9999997764825821E-2</v>
      </c>
      <c r="S173" s="17" t="s">
        <v>77</v>
      </c>
      <c r="T173" s="17" t="s">
        <v>78</v>
      </c>
      <c r="U173" s="27">
        <v>1014292323</v>
      </c>
      <c r="V173" s="27" t="s">
        <v>79</v>
      </c>
      <c r="W173" s="28" t="s">
        <v>80</v>
      </c>
      <c r="X173" s="28"/>
      <c r="Y173" s="17"/>
      <c r="Z173" s="22" t="s">
        <v>81</v>
      </c>
      <c r="AA173" s="29"/>
      <c r="AB173" s="30" t="s">
        <v>79</v>
      </c>
      <c r="AC173" s="30" t="s">
        <v>79</v>
      </c>
      <c r="AD173" s="30" t="s">
        <v>79</v>
      </c>
      <c r="AE173" s="17" t="s">
        <v>178</v>
      </c>
      <c r="AF173" s="22" t="s">
        <v>83</v>
      </c>
      <c r="AG173" s="22" t="s">
        <v>78</v>
      </c>
      <c r="AH173" s="31">
        <v>35114738</v>
      </c>
      <c r="AI173" s="17" t="s">
        <v>179</v>
      </c>
      <c r="AJ173" s="24">
        <v>291</v>
      </c>
      <c r="AK173" s="22" t="s">
        <v>85</v>
      </c>
      <c r="AL173" s="32" t="s">
        <v>79</v>
      </c>
      <c r="AM173" s="120">
        <v>44265</v>
      </c>
      <c r="AN173" s="22" t="s">
        <v>86</v>
      </c>
      <c r="AO173" s="22">
        <v>0</v>
      </c>
      <c r="AP173" s="34">
        <v>0</v>
      </c>
      <c r="AQ173" s="35"/>
      <c r="AR173" s="29">
        <v>0</v>
      </c>
      <c r="AS173" s="35"/>
      <c r="AT173" s="36">
        <v>44265</v>
      </c>
      <c r="AU173" s="36">
        <v>44560</v>
      </c>
      <c r="AV173" s="110"/>
      <c r="AW173" s="17" t="s">
        <v>87</v>
      </c>
      <c r="AX173" s="17"/>
      <c r="AY173" s="17"/>
      <c r="AZ173" s="17" t="s">
        <v>87</v>
      </c>
      <c r="BA173" s="24">
        <v>0</v>
      </c>
      <c r="BB173" s="17"/>
      <c r="BC173" s="17"/>
      <c r="BD173" s="17"/>
      <c r="BE173" s="37" t="s">
        <v>1486</v>
      </c>
      <c r="BF173" s="111">
        <f t="shared" si="2"/>
        <v>31386028</v>
      </c>
      <c r="BG173" s="39" t="s">
        <v>114</v>
      </c>
      <c r="BH173" s="126" t="s">
        <v>1487</v>
      </c>
      <c r="BI173" s="17" t="s">
        <v>91</v>
      </c>
      <c r="BJ173" s="17"/>
      <c r="BK173" s="112" t="s">
        <v>1488</v>
      </c>
      <c r="BL173" s="17" t="s">
        <v>1376</v>
      </c>
      <c r="BM173" s="42"/>
      <c r="BN173" s="17"/>
      <c r="BO173" s="113"/>
      <c r="BP173" s="113">
        <f t="shared" si="39"/>
        <v>3138602.8000000003</v>
      </c>
      <c r="BQ173" s="17" t="s">
        <v>79</v>
      </c>
      <c r="BR173" s="17"/>
      <c r="BS173" s="17"/>
      <c r="BT173" s="17"/>
    </row>
    <row r="174" spans="1:72" ht="12.75" customHeight="1">
      <c r="A174" s="19" t="s">
        <v>1489</v>
      </c>
      <c r="B174" s="20" t="s">
        <v>70</v>
      </c>
      <c r="C174" s="21" t="s">
        <v>1490</v>
      </c>
      <c r="D174" s="17">
        <v>166</v>
      </c>
      <c r="E174" s="22" t="s">
        <v>1491</v>
      </c>
      <c r="F174" s="23">
        <v>44266</v>
      </c>
      <c r="G174" s="22" t="s">
        <v>1492</v>
      </c>
      <c r="H174" s="17" t="s">
        <v>74</v>
      </c>
      <c r="I174" s="17" t="s">
        <v>75</v>
      </c>
      <c r="J174" s="24" t="s">
        <v>76</v>
      </c>
      <c r="K174" s="24">
        <v>17221</v>
      </c>
      <c r="L174" s="24">
        <v>27921</v>
      </c>
      <c r="M174" s="44"/>
      <c r="N174" s="23">
        <v>44266</v>
      </c>
      <c r="O174" s="17"/>
      <c r="P174" s="25">
        <v>4536731</v>
      </c>
      <c r="Q174" s="25">
        <v>22683655</v>
      </c>
      <c r="R174" s="109">
        <f t="shared" si="30"/>
        <v>0</v>
      </c>
      <c r="S174" s="17" t="s">
        <v>77</v>
      </c>
      <c r="T174" s="17" t="s">
        <v>78</v>
      </c>
      <c r="U174" s="27">
        <v>79727425</v>
      </c>
      <c r="V174" s="27" t="s">
        <v>79</v>
      </c>
      <c r="W174" s="28" t="s">
        <v>80</v>
      </c>
      <c r="X174" s="28"/>
      <c r="Y174" s="17"/>
      <c r="Z174" s="22" t="s">
        <v>81</v>
      </c>
      <c r="AA174" s="29"/>
      <c r="AB174" s="30" t="s">
        <v>79</v>
      </c>
      <c r="AC174" s="30" t="s">
        <v>79</v>
      </c>
      <c r="AD174" s="30" t="s">
        <v>79</v>
      </c>
      <c r="AE174" s="17" t="s">
        <v>245</v>
      </c>
      <c r="AF174" s="22" t="s">
        <v>83</v>
      </c>
      <c r="AG174" s="22" t="s">
        <v>78</v>
      </c>
      <c r="AH174" s="31">
        <v>52260278</v>
      </c>
      <c r="AI174" s="17" t="s">
        <v>246</v>
      </c>
      <c r="AJ174" s="24">
        <v>150</v>
      </c>
      <c r="AK174" s="22" t="s">
        <v>85</v>
      </c>
      <c r="AL174" s="32" t="s">
        <v>79</v>
      </c>
      <c r="AM174" s="120">
        <v>44266</v>
      </c>
      <c r="AN174" s="17" t="s">
        <v>218</v>
      </c>
      <c r="AO174" s="17">
        <v>1</v>
      </c>
      <c r="AP174" s="34">
        <f t="shared" ref="AP174:AP175" si="40">P174/30*AR174</f>
        <v>3024487.3333333335</v>
      </c>
      <c r="AQ174" s="127">
        <v>44418</v>
      </c>
      <c r="AR174" s="59">
        <v>20</v>
      </c>
      <c r="AS174" s="127">
        <v>44418</v>
      </c>
      <c r="AT174" s="36">
        <v>44266</v>
      </c>
      <c r="AU174" s="60">
        <v>44439</v>
      </c>
      <c r="AV174" s="36"/>
      <c r="AW174" s="17" t="s">
        <v>87</v>
      </c>
      <c r="AX174" s="17"/>
      <c r="AY174" s="17"/>
      <c r="AZ174" s="17" t="s">
        <v>87</v>
      </c>
      <c r="BA174" s="24">
        <v>0</v>
      </c>
      <c r="BB174" s="17"/>
      <c r="BC174" s="17"/>
      <c r="BD174" s="17" t="s">
        <v>1493</v>
      </c>
      <c r="BE174" s="37" t="s">
        <v>1494</v>
      </c>
      <c r="BF174" s="111">
        <f t="shared" si="2"/>
        <v>25708142.333333332</v>
      </c>
      <c r="BG174" s="39" t="s">
        <v>114</v>
      </c>
      <c r="BH174" s="40" t="s">
        <v>1495</v>
      </c>
      <c r="BI174" s="17" t="s">
        <v>172</v>
      </c>
      <c r="BJ174" s="17"/>
      <c r="BK174" s="112" t="s">
        <v>1496</v>
      </c>
      <c r="BL174" s="48" t="s">
        <v>93</v>
      </c>
      <c r="BM174" s="42"/>
      <c r="BN174" s="17"/>
      <c r="BO174" s="113"/>
      <c r="BP174" s="113">
        <f t="shared" si="39"/>
        <v>2268365.5</v>
      </c>
      <c r="BQ174" s="17" t="s">
        <v>79</v>
      </c>
      <c r="BR174" s="17" t="s">
        <v>1497</v>
      </c>
      <c r="BS174" s="17"/>
      <c r="BT174" s="17"/>
    </row>
    <row r="175" spans="1:72" ht="12.75" customHeight="1">
      <c r="A175" s="19" t="s">
        <v>1498</v>
      </c>
      <c r="B175" s="20" t="s">
        <v>70</v>
      </c>
      <c r="C175" s="21" t="s">
        <v>1499</v>
      </c>
      <c r="D175" s="17">
        <v>167</v>
      </c>
      <c r="E175" s="17" t="s">
        <v>1500</v>
      </c>
      <c r="F175" s="23">
        <v>44266</v>
      </c>
      <c r="G175" s="22" t="s">
        <v>1501</v>
      </c>
      <c r="H175" s="17" t="s">
        <v>74</v>
      </c>
      <c r="I175" s="17" t="s">
        <v>75</v>
      </c>
      <c r="J175" s="24" t="s">
        <v>76</v>
      </c>
      <c r="K175" s="24">
        <v>26921</v>
      </c>
      <c r="L175" s="24">
        <v>27821</v>
      </c>
      <c r="M175" s="44"/>
      <c r="N175" s="23">
        <v>44266</v>
      </c>
      <c r="O175" s="17"/>
      <c r="P175" s="25">
        <v>2262044</v>
      </c>
      <c r="Q175" s="25">
        <v>20358396</v>
      </c>
      <c r="R175" s="109">
        <f t="shared" si="30"/>
        <v>0</v>
      </c>
      <c r="S175" s="17" t="s">
        <v>77</v>
      </c>
      <c r="T175" s="17" t="s">
        <v>78</v>
      </c>
      <c r="U175" s="27">
        <v>1070018311</v>
      </c>
      <c r="V175" s="27" t="s">
        <v>79</v>
      </c>
      <c r="W175" s="28" t="s">
        <v>80</v>
      </c>
      <c r="X175" s="28"/>
      <c r="Y175" s="17"/>
      <c r="Z175" s="22" t="s">
        <v>81</v>
      </c>
      <c r="AA175" s="29"/>
      <c r="AB175" s="30" t="s">
        <v>79</v>
      </c>
      <c r="AC175" s="30" t="s">
        <v>79</v>
      </c>
      <c r="AD175" s="30" t="s">
        <v>79</v>
      </c>
      <c r="AE175" s="17" t="s">
        <v>823</v>
      </c>
      <c r="AF175" s="22" t="s">
        <v>83</v>
      </c>
      <c r="AG175" s="22" t="s">
        <v>78</v>
      </c>
      <c r="AH175" s="31">
        <v>80857647</v>
      </c>
      <c r="AI175" s="17" t="s">
        <v>824</v>
      </c>
      <c r="AJ175" s="24">
        <v>270</v>
      </c>
      <c r="AK175" s="22" t="s">
        <v>85</v>
      </c>
      <c r="AL175" s="32" t="s">
        <v>79</v>
      </c>
      <c r="AM175" s="120">
        <v>44266</v>
      </c>
      <c r="AN175" s="22" t="s">
        <v>218</v>
      </c>
      <c r="AO175" s="24">
        <v>1</v>
      </c>
      <c r="AP175" s="34">
        <f t="shared" si="40"/>
        <v>377007.33333333331</v>
      </c>
      <c r="AQ175" s="127">
        <v>44539</v>
      </c>
      <c r="AR175" s="59">
        <v>5</v>
      </c>
      <c r="AS175" s="127">
        <v>44539</v>
      </c>
      <c r="AT175" s="36">
        <v>44266</v>
      </c>
      <c r="AU175" s="60">
        <v>44545</v>
      </c>
      <c r="AV175" s="110"/>
      <c r="AW175" s="17" t="s">
        <v>87</v>
      </c>
      <c r="AX175" s="17"/>
      <c r="AY175" s="17"/>
      <c r="AZ175" s="17" t="s">
        <v>87</v>
      </c>
      <c r="BA175" s="24">
        <v>0</v>
      </c>
      <c r="BB175" s="17"/>
      <c r="BC175" s="17"/>
      <c r="BD175" s="17" t="s">
        <v>1502</v>
      </c>
      <c r="BE175" s="37" t="s">
        <v>1503</v>
      </c>
      <c r="BF175" s="111">
        <f t="shared" si="2"/>
        <v>20735403.333333332</v>
      </c>
      <c r="BG175" s="39" t="s">
        <v>196</v>
      </c>
      <c r="BH175" s="67" t="s">
        <v>1504</v>
      </c>
      <c r="BI175" s="17" t="s">
        <v>172</v>
      </c>
      <c r="BJ175" s="17"/>
      <c r="BK175" s="112" t="s">
        <v>1505</v>
      </c>
      <c r="BL175" s="17" t="s">
        <v>1376</v>
      </c>
      <c r="BM175" s="42"/>
      <c r="BN175" s="17"/>
      <c r="BO175" s="113"/>
      <c r="BP175" s="113">
        <f t="shared" si="39"/>
        <v>2035839.6</v>
      </c>
      <c r="BQ175" s="17" t="s">
        <v>79</v>
      </c>
      <c r="BR175" s="17"/>
      <c r="BS175" s="17"/>
      <c r="BT175" s="17"/>
    </row>
    <row r="176" spans="1:72" ht="12.75" customHeight="1">
      <c r="A176" s="19" t="s">
        <v>1506</v>
      </c>
      <c r="B176" s="20" t="s">
        <v>70</v>
      </c>
      <c r="C176" s="21" t="s">
        <v>1507</v>
      </c>
      <c r="D176" s="17">
        <v>168</v>
      </c>
      <c r="E176" s="22" t="s">
        <v>1508</v>
      </c>
      <c r="F176" s="23">
        <v>44267</v>
      </c>
      <c r="G176" s="22" t="s">
        <v>1509</v>
      </c>
      <c r="H176" s="17" t="s">
        <v>74</v>
      </c>
      <c r="I176" s="17" t="s">
        <v>75</v>
      </c>
      <c r="J176" s="24" t="s">
        <v>76</v>
      </c>
      <c r="K176" s="24">
        <v>26221</v>
      </c>
      <c r="L176" s="24">
        <v>28221</v>
      </c>
      <c r="M176" s="44"/>
      <c r="N176" s="23">
        <v>44267</v>
      </c>
      <c r="O176" s="17"/>
      <c r="P176" s="25">
        <v>3235673</v>
      </c>
      <c r="Q176" s="25">
        <v>31386028</v>
      </c>
      <c r="R176" s="109">
        <f t="shared" si="30"/>
        <v>-9.9999997764825821E-2</v>
      </c>
      <c r="S176" s="17" t="s">
        <v>77</v>
      </c>
      <c r="T176" s="17" t="s">
        <v>78</v>
      </c>
      <c r="U176" s="27">
        <v>52375199</v>
      </c>
      <c r="V176" s="27" t="s">
        <v>79</v>
      </c>
      <c r="W176" s="28" t="s">
        <v>80</v>
      </c>
      <c r="X176" s="28"/>
      <c r="Y176" s="17"/>
      <c r="Z176" s="22" t="s">
        <v>81</v>
      </c>
      <c r="AA176" s="29"/>
      <c r="AB176" s="30" t="s">
        <v>79</v>
      </c>
      <c r="AC176" s="30" t="s">
        <v>79</v>
      </c>
      <c r="AD176" s="30" t="s">
        <v>79</v>
      </c>
      <c r="AE176" s="17" t="s">
        <v>245</v>
      </c>
      <c r="AF176" s="22" t="s">
        <v>83</v>
      </c>
      <c r="AG176" s="22" t="s">
        <v>78</v>
      </c>
      <c r="AH176" s="31">
        <v>52260278</v>
      </c>
      <c r="AI176" s="17" t="s">
        <v>246</v>
      </c>
      <c r="AJ176" s="24">
        <v>291</v>
      </c>
      <c r="AK176" s="22" t="s">
        <v>85</v>
      </c>
      <c r="AL176" s="32" t="s">
        <v>79</v>
      </c>
      <c r="AM176" s="120">
        <v>44267</v>
      </c>
      <c r="AN176" s="22" t="s">
        <v>86</v>
      </c>
      <c r="AO176" s="24">
        <v>0</v>
      </c>
      <c r="AP176" s="27">
        <v>0</v>
      </c>
      <c r="AQ176" s="127"/>
      <c r="AR176" s="30">
        <v>0</v>
      </c>
      <c r="AS176" s="127"/>
      <c r="AT176" s="36">
        <v>44267</v>
      </c>
      <c r="AU176" s="36">
        <v>44560</v>
      </c>
      <c r="AV176" s="110"/>
      <c r="AW176" s="17" t="s">
        <v>87</v>
      </c>
      <c r="AX176" s="17"/>
      <c r="AY176" s="17"/>
      <c r="AZ176" s="17" t="s">
        <v>87</v>
      </c>
      <c r="BA176" s="24">
        <v>0</v>
      </c>
      <c r="BB176" s="17"/>
      <c r="BC176" s="17"/>
      <c r="BD176" s="17"/>
      <c r="BE176" s="37" t="s">
        <v>1510</v>
      </c>
      <c r="BF176" s="111">
        <f t="shared" si="2"/>
        <v>31386028</v>
      </c>
      <c r="BG176" s="39" t="s">
        <v>143</v>
      </c>
      <c r="BH176" s="40" t="s">
        <v>1511</v>
      </c>
      <c r="BI176" s="17" t="s">
        <v>91</v>
      </c>
      <c r="BJ176" s="17"/>
      <c r="BK176" s="118" t="s">
        <v>1512</v>
      </c>
      <c r="BL176" s="17" t="s">
        <v>1376</v>
      </c>
      <c r="BM176" s="42"/>
      <c r="BN176" s="17"/>
      <c r="BO176" s="113"/>
      <c r="BP176" s="113">
        <f t="shared" si="39"/>
        <v>3138602.8000000003</v>
      </c>
      <c r="BQ176" s="17" t="s">
        <v>79</v>
      </c>
      <c r="BR176" s="17"/>
      <c r="BS176" s="17"/>
      <c r="BT176" s="17"/>
    </row>
    <row r="177" spans="1:72" ht="12.75" customHeight="1">
      <c r="A177" s="19" t="s">
        <v>1513</v>
      </c>
      <c r="B177" s="20" t="s">
        <v>70</v>
      </c>
      <c r="C177" s="21" t="s">
        <v>1514</v>
      </c>
      <c r="D177" s="17">
        <v>169</v>
      </c>
      <c r="E177" s="17" t="s">
        <v>1515</v>
      </c>
      <c r="F177" s="23">
        <v>44272</v>
      </c>
      <c r="G177" s="22" t="s">
        <v>1516</v>
      </c>
      <c r="H177" s="17" t="s">
        <v>74</v>
      </c>
      <c r="I177" s="17" t="s">
        <v>75</v>
      </c>
      <c r="J177" s="24" t="s">
        <v>76</v>
      </c>
      <c r="K177" s="24">
        <v>15221</v>
      </c>
      <c r="L177" s="24">
        <v>28921</v>
      </c>
      <c r="M177" s="44"/>
      <c r="N177" s="23">
        <v>44272</v>
      </c>
      <c r="O177" s="17"/>
      <c r="P177" s="25">
        <v>5532323</v>
      </c>
      <c r="Q177" s="25">
        <v>53294712</v>
      </c>
      <c r="R177" s="109">
        <f t="shared" si="30"/>
        <v>0.43333333730697632</v>
      </c>
      <c r="S177" s="17" t="s">
        <v>77</v>
      </c>
      <c r="T177" s="17" t="s">
        <v>78</v>
      </c>
      <c r="U177" s="27">
        <v>74084763</v>
      </c>
      <c r="V177" s="27" t="s">
        <v>79</v>
      </c>
      <c r="W177" s="28" t="s">
        <v>80</v>
      </c>
      <c r="X177" s="28"/>
      <c r="Y177" s="17"/>
      <c r="Z177" s="17" t="s">
        <v>98</v>
      </c>
      <c r="AA177" s="17" t="s">
        <v>99</v>
      </c>
      <c r="AB177" s="22" t="s">
        <v>100</v>
      </c>
      <c r="AC177" s="45">
        <v>44272</v>
      </c>
      <c r="AD177" s="22" t="s">
        <v>1517</v>
      </c>
      <c r="AE177" s="17" t="s">
        <v>228</v>
      </c>
      <c r="AF177" s="22" t="s">
        <v>83</v>
      </c>
      <c r="AG177" s="22" t="s">
        <v>78</v>
      </c>
      <c r="AH177" s="31">
        <v>52197050</v>
      </c>
      <c r="AI177" s="17" t="s">
        <v>190</v>
      </c>
      <c r="AJ177" s="24">
        <v>289</v>
      </c>
      <c r="AK177" s="22" t="s">
        <v>85</v>
      </c>
      <c r="AL177" s="46">
        <v>44273</v>
      </c>
      <c r="AM177" s="120">
        <v>44273</v>
      </c>
      <c r="AN177" s="22" t="s">
        <v>86</v>
      </c>
      <c r="AO177" s="24">
        <v>0</v>
      </c>
      <c r="AP177" s="27">
        <v>0</v>
      </c>
      <c r="AQ177" s="127"/>
      <c r="AR177" s="30">
        <v>0</v>
      </c>
      <c r="AS177" s="127"/>
      <c r="AT177" s="36">
        <v>44273</v>
      </c>
      <c r="AU177" s="52">
        <v>44377</v>
      </c>
      <c r="AV177" s="36">
        <v>44378</v>
      </c>
      <c r="AW177" s="17" t="s">
        <v>87</v>
      </c>
      <c r="AX177" s="17"/>
      <c r="AY177" s="17"/>
      <c r="AZ177" s="17" t="s">
        <v>87</v>
      </c>
      <c r="BA177" s="24">
        <v>0</v>
      </c>
      <c r="BB177" s="17"/>
      <c r="BC177" s="17"/>
      <c r="BD177" s="17" t="s">
        <v>1518</v>
      </c>
      <c r="BE177" s="37" t="s">
        <v>1519</v>
      </c>
      <c r="BF177" s="111">
        <f t="shared" si="2"/>
        <v>53294712</v>
      </c>
      <c r="BG177" s="39" t="s">
        <v>143</v>
      </c>
      <c r="BH177" s="40" t="s">
        <v>1520</v>
      </c>
      <c r="BI177" s="17" t="s">
        <v>145</v>
      </c>
      <c r="BJ177" s="17"/>
      <c r="BK177" s="112" t="s">
        <v>1521</v>
      </c>
      <c r="BL177" s="17" t="s">
        <v>1376</v>
      </c>
      <c r="BM177" s="42">
        <v>103</v>
      </c>
      <c r="BN177" s="77">
        <f t="shared" ref="BN177:BN178" si="41">P177/30*BM177</f>
        <v>18994308.966666665</v>
      </c>
      <c r="BO177" s="113"/>
      <c r="BP177" s="113">
        <f t="shared" si="39"/>
        <v>5329471.2</v>
      </c>
      <c r="BQ177" s="64">
        <v>44742</v>
      </c>
      <c r="BR177" s="17" t="s">
        <v>79</v>
      </c>
      <c r="BS177" s="17"/>
      <c r="BT177" s="17"/>
    </row>
    <row r="178" spans="1:72" ht="12.75" customHeight="1">
      <c r="A178" s="19" t="s">
        <v>1522</v>
      </c>
      <c r="B178" s="20" t="s">
        <v>70</v>
      </c>
      <c r="C178" s="21" t="s">
        <v>1523</v>
      </c>
      <c r="D178" s="17">
        <v>170</v>
      </c>
      <c r="E178" s="17" t="s">
        <v>1524</v>
      </c>
      <c r="F178" s="23">
        <v>44272</v>
      </c>
      <c r="G178" s="22" t="s">
        <v>1525</v>
      </c>
      <c r="H178" s="17" t="s">
        <v>74</v>
      </c>
      <c r="I178" s="17" t="s">
        <v>75</v>
      </c>
      <c r="J178" s="24" t="s">
        <v>76</v>
      </c>
      <c r="K178" s="24">
        <v>28421</v>
      </c>
      <c r="L178" s="24">
        <v>29021</v>
      </c>
      <c r="M178" s="44"/>
      <c r="N178" s="23">
        <v>44272</v>
      </c>
      <c r="O178" s="17"/>
      <c r="P178" s="25">
        <v>2730447</v>
      </c>
      <c r="Q178" s="25">
        <v>25848231</v>
      </c>
      <c r="R178" s="109">
        <f t="shared" si="30"/>
        <v>-0.59999999776482582</v>
      </c>
      <c r="S178" s="17" t="s">
        <v>77</v>
      </c>
      <c r="T178" s="17" t="s">
        <v>78</v>
      </c>
      <c r="U178" s="27">
        <v>53905318</v>
      </c>
      <c r="V178" s="27" t="s">
        <v>79</v>
      </c>
      <c r="W178" s="28" t="s">
        <v>80</v>
      </c>
      <c r="X178" s="28"/>
      <c r="Y178" s="17"/>
      <c r="Z178" s="22" t="s">
        <v>81</v>
      </c>
      <c r="AA178" s="29"/>
      <c r="AB178" s="30" t="s">
        <v>79</v>
      </c>
      <c r="AC178" s="30" t="s">
        <v>79</v>
      </c>
      <c r="AD178" s="30" t="s">
        <v>79</v>
      </c>
      <c r="AE178" s="17" t="s">
        <v>178</v>
      </c>
      <c r="AF178" s="22" t="s">
        <v>83</v>
      </c>
      <c r="AG178" s="22" t="s">
        <v>78</v>
      </c>
      <c r="AH178" s="31">
        <v>35114738</v>
      </c>
      <c r="AI178" s="17" t="s">
        <v>179</v>
      </c>
      <c r="AJ178" s="24">
        <v>284</v>
      </c>
      <c r="AK178" s="22" t="s">
        <v>85</v>
      </c>
      <c r="AL178" s="32" t="s">
        <v>79</v>
      </c>
      <c r="AM178" s="120">
        <v>44272</v>
      </c>
      <c r="AN178" s="22" t="s">
        <v>86</v>
      </c>
      <c r="AO178" s="24">
        <v>0</v>
      </c>
      <c r="AP178" s="27">
        <v>0</v>
      </c>
      <c r="AQ178" s="127"/>
      <c r="AR178" s="30">
        <v>0</v>
      </c>
      <c r="AS178" s="127"/>
      <c r="AT178" s="36">
        <v>44272</v>
      </c>
      <c r="AU178" s="52">
        <v>44305</v>
      </c>
      <c r="AV178" s="36">
        <v>44306</v>
      </c>
      <c r="AW178" s="17" t="s">
        <v>87</v>
      </c>
      <c r="AX178" s="17"/>
      <c r="AY178" s="17"/>
      <c r="AZ178" s="17" t="s">
        <v>87</v>
      </c>
      <c r="BA178" s="24">
        <v>0</v>
      </c>
      <c r="BB178" s="17"/>
      <c r="BC178" s="17"/>
      <c r="BD178" s="17" t="s">
        <v>1518</v>
      </c>
      <c r="BE178" s="37" t="s">
        <v>1526</v>
      </c>
      <c r="BF178" s="111">
        <f t="shared" si="2"/>
        <v>25848231</v>
      </c>
      <c r="BG178" s="39" t="s">
        <v>196</v>
      </c>
      <c r="BH178" s="47" t="s">
        <v>1527</v>
      </c>
      <c r="BI178" s="17" t="s">
        <v>145</v>
      </c>
      <c r="BJ178" s="17"/>
      <c r="BK178" s="112" t="s">
        <v>1528</v>
      </c>
      <c r="BL178" s="17" t="s">
        <v>1376</v>
      </c>
      <c r="BM178" s="42">
        <v>33</v>
      </c>
      <c r="BN178" s="77">
        <f t="shared" si="41"/>
        <v>3003491.6999999997</v>
      </c>
      <c r="BO178" s="113"/>
      <c r="BP178" s="113">
        <f t="shared" si="39"/>
        <v>2584823.1</v>
      </c>
      <c r="BQ178" s="17" t="s">
        <v>79</v>
      </c>
      <c r="BR178" s="17" t="s">
        <v>79</v>
      </c>
      <c r="BS178" s="17"/>
      <c r="BT178" s="17"/>
    </row>
    <row r="179" spans="1:72" ht="12.75" customHeight="1">
      <c r="A179" s="19" t="s">
        <v>1529</v>
      </c>
      <c r="B179" s="20" t="s">
        <v>70</v>
      </c>
      <c r="C179" s="21" t="s">
        <v>1530</v>
      </c>
      <c r="D179" s="17">
        <v>171</v>
      </c>
      <c r="E179" s="17" t="s">
        <v>1531</v>
      </c>
      <c r="F179" s="23">
        <v>44273</v>
      </c>
      <c r="G179" s="22" t="s">
        <v>1532</v>
      </c>
      <c r="H179" s="17" t="s">
        <v>74</v>
      </c>
      <c r="I179" s="17" t="s">
        <v>75</v>
      </c>
      <c r="J179" s="24" t="s">
        <v>76</v>
      </c>
      <c r="K179" s="24">
        <v>28521</v>
      </c>
      <c r="L179" s="24">
        <v>29321</v>
      </c>
      <c r="M179" s="44"/>
      <c r="N179" s="23">
        <v>44273</v>
      </c>
      <c r="O179" s="17"/>
      <c r="P179" s="25">
        <v>5532323</v>
      </c>
      <c r="Q179" s="25">
        <v>52372658</v>
      </c>
      <c r="R179" s="109">
        <f t="shared" si="30"/>
        <v>0.26666666567325592</v>
      </c>
      <c r="S179" s="17" t="s">
        <v>77</v>
      </c>
      <c r="T179" s="17" t="s">
        <v>78</v>
      </c>
      <c r="U179" s="27">
        <v>52223650</v>
      </c>
      <c r="V179" s="27" t="s">
        <v>79</v>
      </c>
      <c r="W179" s="28" t="s">
        <v>80</v>
      </c>
      <c r="X179" s="28"/>
      <c r="Y179" s="17"/>
      <c r="Z179" s="22" t="s">
        <v>98</v>
      </c>
      <c r="AA179" s="17" t="s">
        <v>99</v>
      </c>
      <c r="AB179" s="22" t="s">
        <v>100</v>
      </c>
      <c r="AC179" s="45">
        <v>44273</v>
      </c>
      <c r="AD179" s="22" t="s">
        <v>1533</v>
      </c>
      <c r="AE179" s="17" t="s">
        <v>299</v>
      </c>
      <c r="AF179" s="22" t="s">
        <v>83</v>
      </c>
      <c r="AG179" s="22" t="s">
        <v>78</v>
      </c>
      <c r="AH179" s="31">
        <v>37329045</v>
      </c>
      <c r="AI179" s="17" t="s">
        <v>300</v>
      </c>
      <c r="AJ179" s="24">
        <v>284</v>
      </c>
      <c r="AK179" s="22" t="s">
        <v>85</v>
      </c>
      <c r="AL179" s="46">
        <v>44273</v>
      </c>
      <c r="AM179" s="120">
        <v>44273</v>
      </c>
      <c r="AN179" s="22" t="s">
        <v>86</v>
      </c>
      <c r="AO179" s="24">
        <v>0</v>
      </c>
      <c r="AP179" s="27">
        <v>0</v>
      </c>
      <c r="AQ179" s="127"/>
      <c r="AR179" s="30">
        <v>0</v>
      </c>
      <c r="AS179" s="127"/>
      <c r="AT179" s="36">
        <v>44273</v>
      </c>
      <c r="AU179" s="36">
        <v>44560</v>
      </c>
      <c r="AV179" s="110"/>
      <c r="AW179" s="17" t="s">
        <v>87</v>
      </c>
      <c r="AX179" s="17"/>
      <c r="AY179" s="17"/>
      <c r="AZ179" s="17" t="s">
        <v>87</v>
      </c>
      <c r="BA179" s="24">
        <v>0</v>
      </c>
      <c r="BB179" s="17"/>
      <c r="BC179" s="17"/>
      <c r="BD179" s="17"/>
      <c r="BE179" s="37" t="s">
        <v>1534</v>
      </c>
      <c r="BF179" s="111">
        <f t="shared" si="2"/>
        <v>52372658</v>
      </c>
      <c r="BG179" s="39" t="s">
        <v>114</v>
      </c>
      <c r="BH179" s="65" t="s">
        <v>1535</v>
      </c>
      <c r="BI179" s="17" t="s">
        <v>91</v>
      </c>
      <c r="BJ179" s="17"/>
      <c r="BK179" s="112" t="s">
        <v>1536</v>
      </c>
      <c r="BL179" s="17" t="s">
        <v>1376</v>
      </c>
      <c r="BM179" s="42"/>
      <c r="BN179" s="17"/>
      <c r="BO179" s="113"/>
      <c r="BP179" s="113">
        <f t="shared" si="39"/>
        <v>5237265.8000000007</v>
      </c>
      <c r="BQ179" s="64">
        <v>44742</v>
      </c>
      <c r="BR179" s="17"/>
      <c r="BS179" s="17"/>
      <c r="BT179" s="17"/>
    </row>
    <row r="180" spans="1:72" ht="12.75" customHeight="1">
      <c r="A180" s="19" t="s">
        <v>1537</v>
      </c>
      <c r="B180" s="20" t="s">
        <v>70</v>
      </c>
      <c r="C180" s="21" t="s">
        <v>1538</v>
      </c>
      <c r="D180" s="17">
        <v>172</v>
      </c>
      <c r="E180" s="17" t="s">
        <v>1539</v>
      </c>
      <c r="F180" s="23">
        <v>44274</v>
      </c>
      <c r="G180" s="22" t="s">
        <v>1540</v>
      </c>
      <c r="H180" s="17" t="s">
        <v>74</v>
      </c>
      <c r="I180" s="17" t="s">
        <v>75</v>
      </c>
      <c r="J180" s="24" t="s">
        <v>76</v>
      </c>
      <c r="K180" s="24">
        <v>28621</v>
      </c>
      <c r="L180" s="24">
        <v>29621</v>
      </c>
      <c r="M180" s="44"/>
      <c r="N180" s="23">
        <v>44274</v>
      </c>
      <c r="O180" s="17"/>
      <c r="P180" s="25">
        <v>4944018</v>
      </c>
      <c r="Q180" s="25">
        <v>46473769</v>
      </c>
      <c r="R180" s="109">
        <f t="shared" si="30"/>
        <v>-0.20000000298023224</v>
      </c>
      <c r="S180" s="17" t="s">
        <v>77</v>
      </c>
      <c r="T180" s="17" t="s">
        <v>78</v>
      </c>
      <c r="U180" s="27">
        <v>28542934</v>
      </c>
      <c r="V180" s="27" t="s">
        <v>79</v>
      </c>
      <c r="W180" s="28" t="s">
        <v>80</v>
      </c>
      <c r="X180" s="28"/>
      <c r="Y180" s="17"/>
      <c r="Z180" s="22" t="s">
        <v>98</v>
      </c>
      <c r="AA180" s="17" t="s">
        <v>99</v>
      </c>
      <c r="AB180" s="22" t="s">
        <v>100</v>
      </c>
      <c r="AC180" s="45">
        <v>44278</v>
      </c>
      <c r="AD180" s="22" t="s">
        <v>1541</v>
      </c>
      <c r="AE180" s="17" t="s">
        <v>299</v>
      </c>
      <c r="AF180" s="22" t="s">
        <v>83</v>
      </c>
      <c r="AG180" s="22" t="s">
        <v>78</v>
      </c>
      <c r="AH180" s="31">
        <v>37329045</v>
      </c>
      <c r="AI180" s="17" t="s">
        <v>300</v>
      </c>
      <c r="AJ180" s="24">
        <v>282</v>
      </c>
      <c r="AK180" s="22" t="s">
        <v>85</v>
      </c>
      <c r="AL180" s="46">
        <v>44278</v>
      </c>
      <c r="AM180" s="120">
        <v>44274</v>
      </c>
      <c r="AN180" s="22" t="s">
        <v>86</v>
      </c>
      <c r="AO180" s="24">
        <v>0</v>
      </c>
      <c r="AP180" s="27">
        <v>0</v>
      </c>
      <c r="AQ180" s="127"/>
      <c r="AR180" s="30">
        <v>0</v>
      </c>
      <c r="AS180" s="127"/>
      <c r="AT180" s="36">
        <v>44278</v>
      </c>
      <c r="AU180" s="36">
        <v>44560</v>
      </c>
      <c r="AV180" s="110"/>
      <c r="AW180" s="17" t="s">
        <v>87</v>
      </c>
      <c r="AX180" s="17"/>
      <c r="AY180" s="17"/>
      <c r="AZ180" s="17" t="s">
        <v>87</v>
      </c>
      <c r="BA180" s="24">
        <v>0</v>
      </c>
      <c r="BB180" s="17"/>
      <c r="BC180" s="17"/>
      <c r="BD180" s="17"/>
      <c r="BE180" s="37" t="s">
        <v>1542</v>
      </c>
      <c r="BF180" s="111">
        <f t="shared" si="2"/>
        <v>46473769</v>
      </c>
      <c r="BG180" s="39" t="s">
        <v>114</v>
      </c>
      <c r="BH180" s="65" t="s">
        <v>1543</v>
      </c>
      <c r="BI180" s="17" t="s">
        <v>91</v>
      </c>
      <c r="BJ180" s="17"/>
      <c r="BK180" s="112" t="s">
        <v>1544</v>
      </c>
      <c r="BL180" s="17" t="s">
        <v>1376</v>
      </c>
      <c r="BM180" s="42"/>
      <c r="BN180" s="17"/>
      <c r="BO180" s="113"/>
      <c r="BP180" s="113">
        <f t="shared" si="39"/>
        <v>4647376.9000000004</v>
      </c>
      <c r="BQ180" s="64">
        <v>44752</v>
      </c>
      <c r="BR180" s="17" t="s">
        <v>1301</v>
      </c>
      <c r="BS180" s="17"/>
      <c r="BT180" s="17"/>
    </row>
    <row r="181" spans="1:72" ht="12.75" customHeight="1">
      <c r="A181" s="19" t="s">
        <v>1545</v>
      </c>
      <c r="B181" s="20" t="s">
        <v>70</v>
      </c>
      <c r="C181" s="21" t="s">
        <v>1546</v>
      </c>
      <c r="D181" s="17">
        <v>173</v>
      </c>
      <c r="E181" s="17" t="s">
        <v>1547</v>
      </c>
      <c r="F181" s="23">
        <v>44278</v>
      </c>
      <c r="G181" s="22" t="s">
        <v>1548</v>
      </c>
      <c r="H181" s="17" t="s">
        <v>74</v>
      </c>
      <c r="I181" s="17" t="s">
        <v>75</v>
      </c>
      <c r="J181" s="24" t="s">
        <v>76</v>
      </c>
      <c r="K181" s="24">
        <v>29021</v>
      </c>
      <c r="L181" s="24">
        <v>30221</v>
      </c>
      <c r="M181" s="44"/>
      <c r="N181" s="23">
        <v>44278</v>
      </c>
      <c r="O181" s="17"/>
      <c r="P181" s="25">
        <v>11947103</v>
      </c>
      <c r="Q181" s="25">
        <v>112701004</v>
      </c>
      <c r="R181" s="109">
        <f t="shared" si="30"/>
        <v>-0.96666666865348816</v>
      </c>
      <c r="S181" s="17" t="s">
        <v>77</v>
      </c>
      <c r="T181" s="17" t="s">
        <v>78</v>
      </c>
      <c r="U181" s="27">
        <v>6773144</v>
      </c>
      <c r="V181" s="27" t="s">
        <v>79</v>
      </c>
      <c r="W181" s="28" t="s">
        <v>80</v>
      </c>
      <c r="X181" s="28"/>
      <c r="Y181" s="17"/>
      <c r="Z181" s="22" t="s">
        <v>98</v>
      </c>
      <c r="AA181" s="17" t="s">
        <v>99</v>
      </c>
      <c r="AB181" s="22" t="s">
        <v>100</v>
      </c>
      <c r="AC181" s="45">
        <v>44278</v>
      </c>
      <c r="AD181" s="22" t="s">
        <v>1549</v>
      </c>
      <c r="AE181" s="17" t="s">
        <v>359</v>
      </c>
      <c r="AF181" s="22" t="s">
        <v>83</v>
      </c>
      <c r="AG181" s="22" t="s">
        <v>78</v>
      </c>
      <c r="AH181" s="31">
        <v>80157210</v>
      </c>
      <c r="AI181" s="17" t="s">
        <v>360</v>
      </c>
      <c r="AJ181" s="24">
        <v>283</v>
      </c>
      <c r="AK181" s="22" t="s">
        <v>85</v>
      </c>
      <c r="AL181" s="46">
        <v>44279</v>
      </c>
      <c r="AM181" s="120">
        <v>44278</v>
      </c>
      <c r="AN181" s="22" t="s">
        <v>86</v>
      </c>
      <c r="AO181" s="24">
        <v>0</v>
      </c>
      <c r="AP181" s="27">
        <v>0</v>
      </c>
      <c r="AQ181" s="127"/>
      <c r="AR181" s="30">
        <v>0</v>
      </c>
      <c r="AS181" s="127"/>
      <c r="AT181" s="36">
        <v>44279</v>
      </c>
      <c r="AU181" s="36">
        <v>44560</v>
      </c>
      <c r="AV181" s="110"/>
      <c r="AW181" s="17" t="s">
        <v>87</v>
      </c>
      <c r="AX181" s="17"/>
      <c r="AY181" s="17"/>
      <c r="AZ181" s="17" t="s">
        <v>87</v>
      </c>
      <c r="BA181" s="24">
        <v>0</v>
      </c>
      <c r="BB181" s="17"/>
      <c r="BC181" s="17"/>
      <c r="BD181" s="17"/>
      <c r="BE181" s="37" t="s">
        <v>1550</v>
      </c>
      <c r="BF181" s="111">
        <f t="shared" si="2"/>
        <v>112701004</v>
      </c>
      <c r="BG181" s="39" t="s">
        <v>143</v>
      </c>
      <c r="BH181" s="47" t="s">
        <v>1551</v>
      </c>
      <c r="BI181" s="17" t="s">
        <v>91</v>
      </c>
      <c r="BJ181" s="17"/>
      <c r="BK181" s="112" t="s">
        <v>1552</v>
      </c>
      <c r="BL181" s="17" t="s">
        <v>1376</v>
      </c>
      <c r="BM181" s="42"/>
      <c r="BN181" s="17"/>
      <c r="BO181" s="113"/>
      <c r="BP181" s="113">
        <f t="shared" si="39"/>
        <v>11270100.4</v>
      </c>
      <c r="BQ181" s="64">
        <v>44742</v>
      </c>
      <c r="BR181" s="17"/>
      <c r="BS181" s="17"/>
      <c r="BT181" s="17"/>
    </row>
    <row r="182" spans="1:72" ht="12.75" customHeight="1">
      <c r="A182" s="19" t="s">
        <v>1553</v>
      </c>
      <c r="B182" s="20" t="s">
        <v>70</v>
      </c>
      <c r="C182" s="21" t="s">
        <v>1554</v>
      </c>
      <c r="D182" s="17">
        <v>174</v>
      </c>
      <c r="E182" s="17" t="s">
        <v>1555</v>
      </c>
      <c r="F182" s="23">
        <v>44281</v>
      </c>
      <c r="G182" s="22" t="s">
        <v>1556</v>
      </c>
      <c r="H182" s="17" t="s">
        <v>74</v>
      </c>
      <c r="I182" s="17" t="s">
        <v>75</v>
      </c>
      <c r="J182" s="24" t="s">
        <v>76</v>
      </c>
      <c r="K182" s="24">
        <v>30421</v>
      </c>
      <c r="L182" s="24">
        <v>31321</v>
      </c>
      <c r="M182" s="44"/>
      <c r="N182" s="23">
        <v>44281</v>
      </c>
      <c r="O182" s="17"/>
      <c r="P182" s="25">
        <v>4536731</v>
      </c>
      <c r="Q182" s="25">
        <v>35386502</v>
      </c>
      <c r="R182" s="109">
        <f t="shared" si="30"/>
        <v>0.20000000298023224</v>
      </c>
      <c r="S182" s="17" t="s">
        <v>77</v>
      </c>
      <c r="T182" s="17" t="s">
        <v>78</v>
      </c>
      <c r="U182" s="27">
        <v>52517604</v>
      </c>
      <c r="V182" s="27" t="s">
        <v>79</v>
      </c>
      <c r="W182" s="28" t="s">
        <v>80</v>
      </c>
      <c r="X182" s="28"/>
      <c r="Y182" s="17"/>
      <c r="Z182" s="22" t="s">
        <v>81</v>
      </c>
      <c r="AA182" s="29"/>
      <c r="AB182" s="30" t="s">
        <v>79</v>
      </c>
      <c r="AC182" s="30" t="s">
        <v>79</v>
      </c>
      <c r="AD182" s="30" t="s">
        <v>79</v>
      </c>
      <c r="AE182" s="17" t="s">
        <v>132</v>
      </c>
      <c r="AF182" s="22" t="s">
        <v>83</v>
      </c>
      <c r="AG182" s="22" t="s">
        <v>78</v>
      </c>
      <c r="AH182" s="31">
        <v>52767503</v>
      </c>
      <c r="AI182" s="17" t="s">
        <v>133</v>
      </c>
      <c r="AJ182" s="24">
        <v>234</v>
      </c>
      <c r="AK182" s="22" t="s">
        <v>85</v>
      </c>
      <c r="AL182" s="32" t="s">
        <v>79</v>
      </c>
      <c r="AM182" s="120">
        <v>44281</v>
      </c>
      <c r="AN182" s="22" t="s">
        <v>86</v>
      </c>
      <c r="AO182" s="24">
        <v>0</v>
      </c>
      <c r="AP182" s="27">
        <v>0</v>
      </c>
      <c r="AQ182" s="127"/>
      <c r="AR182" s="30">
        <v>0</v>
      </c>
      <c r="AS182" s="127"/>
      <c r="AT182" s="36">
        <v>44281</v>
      </c>
      <c r="AU182" s="36">
        <v>44519</v>
      </c>
      <c r="AV182" s="110"/>
      <c r="AW182" s="17" t="s">
        <v>87</v>
      </c>
      <c r="AX182" s="17"/>
      <c r="AY182" s="17"/>
      <c r="AZ182" s="17" t="s">
        <v>87</v>
      </c>
      <c r="BA182" s="24">
        <v>0</v>
      </c>
      <c r="BB182" s="17"/>
      <c r="BC182" s="17"/>
      <c r="BD182" s="17"/>
      <c r="BE182" s="37" t="s">
        <v>1557</v>
      </c>
      <c r="BF182" s="111">
        <f t="shared" si="2"/>
        <v>35386502</v>
      </c>
      <c r="BG182" s="39" t="s">
        <v>196</v>
      </c>
      <c r="BH182" s="40" t="s">
        <v>1558</v>
      </c>
      <c r="BI182" s="17" t="s">
        <v>172</v>
      </c>
      <c r="BJ182" s="17"/>
      <c r="BK182" s="112" t="s">
        <v>1559</v>
      </c>
      <c r="BL182" s="17" t="s">
        <v>1376</v>
      </c>
      <c r="BM182" s="42"/>
      <c r="BN182" s="17"/>
      <c r="BO182" s="113"/>
      <c r="BP182" s="113">
        <f t="shared" si="39"/>
        <v>3538650.2</v>
      </c>
      <c r="BQ182" s="17" t="s">
        <v>79</v>
      </c>
      <c r="BR182" s="17"/>
      <c r="BS182" s="17"/>
      <c r="BT182" s="17"/>
    </row>
    <row r="183" spans="1:72" ht="12.75" customHeight="1">
      <c r="A183" s="19" t="s">
        <v>1560</v>
      </c>
      <c r="B183" s="20" t="s">
        <v>70</v>
      </c>
      <c r="C183" s="21" t="s">
        <v>1561</v>
      </c>
      <c r="D183" s="17">
        <v>175</v>
      </c>
      <c r="E183" s="17" t="s">
        <v>1562</v>
      </c>
      <c r="F183" s="23">
        <v>44285</v>
      </c>
      <c r="G183" s="22" t="s">
        <v>1563</v>
      </c>
      <c r="H183" s="17" t="s">
        <v>74</v>
      </c>
      <c r="I183" s="17" t="s">
        <v>75</v>
      </c>
      <c r="J183" s="24" t="s">
        <v>76</v>
      </c>
      <c r="K183" s="24">
        <v>31321</v>
      </c>
      <c r="L183" s="24">
        <v>32521</v>
      </c>
      <c r="M183" s="44"/>
      <c r="N183" s="23">
        <v>44285</v>
      </c>
      <c r="O183" s="17"/>
      <c r="P183" s="25">
        <v>4536731</v>
      </c>
      <c r="Q183" s="25">
        <v>40830579</v>
      </c>
      <c r="R183" s="109">
        <f t="shared" si="30"/>
        <v>0</v>
      </c>
      <c r="S183" s="17" t="s">
        <v>77</v>
      </c>
      <c r="T183" s="17" t="s">
        <v>78</v>
      </c>
      <c r="U183" s="27">
        <v>1070781143</v>
      </c>
      <c r="V183" s="27" t="s">
        <v>79</v>
      </c>
      <c r="W183" s="28" t="s">
        <v>80</v>
      </c>
      <c r="X183" s="28"/>
      <c r="Y183" s="17"/>
      <c r="Z183" s="22" t="s">
        <v>81</v>
      </c>
      <c r="AA183" s="29"/>
      <c r="AB183" s="30" t="s">
        <v>79</v>
      </c>
      <c r="AC183" s="30" t="s">
        <v>79</v>
      </c>
      <c r="AD183" s="30" t="s">
        <v>79</v>
      </c>
      <c r="AE183" s="17" t="s">
        <v>82</v>
      </c>
      <c r="AF183" s="22" t="s">
        <v>83</v>
      </c>
      <c r="AG183" s="22" t="s">
        <v>78</v>
      </c>
      <c r="AH183" s="31">
        <v>51717059</v>
      </c>
      <c r="AI183" s="17" t="s">
        <v>84</v>
      </c>
      <c r="AJ183" s="106">
        <v>270</v>
      </c>
      <c r="AK183" s="22" t="s">
        <v>85</v>
      </c>
      <c r="AL183" s="32" t="s">
        <v>79</v>
      </c>
      <c r="AM183" s="120">
        <v>44286</v>
      </c>
      <c r="AN183" s="22" t="s">
        <v>86</v>
      </c>
      <c r="AO183" s="24">
        <v>0</v>
      </c>
      <c r="AP183" s="27">
        <v>0</v>
      </c>
      <c r="AQ183" s="127"/>
      <c r="AR183" s="30">
        <v>0</v>
      </c>
      <c r="AS183" s="127"/>
      <c r="AT183" s="36">
        <v>44286</v>
      </c>
      <c r="AU183" s="52">
        <v>44452</v>
      </c>
      <c r="AV183" s="110">
        <v>44453</v>
      </c>
      <c r="AW183" s="17" t="s">
        <v>87</v>
      </c>
      <c r="AX183" s="17"/>
      <c r="AY183" s="17"/>
      <c r="AZ183" s="17" t="s">
        <v>87</v>
      </c>
      <c r="BA183" s="24">
        <v>0</v>
      </c>
      <c r="BB183" s="17"/>
      <c r="BC183" s="17"/>
      <c r="BD183" s="17" t="s">
        <v>1564</v>
      </c>
      <c r="BE183" s="37" t="s">
        <v>1565</v>
      </c>
      <c r="BF183" s="111">
        <f t="shared" si="2"/>
        <v>40830579</v>
      </c>
      <c r="BG183" s="39" t="s">
        <v>143</v>
      </c>
      <c r="BH183" s="40" t="s">
        <v>1566</v>
      </c>
      <c r="BI183" s="17" t="s">
        <v>145</v>
      </c>
      <c r="BJ183" s="17"/>
      <c r="BK183" s="118" t="s">
        <v>1567</v>
      </c>
      <c r="BL183" s="48" t="s">
        <v>93</v>
      </c>
      <c r="BM183" s="42">
        <v>163</v>
      </c>
      <c r="BN183" s="77">
        <f>P183/30*BM183</f>
        <v>24649571.766666666</v>
      </c>
      <c r="BO183" s="113"/>
      <c r="BP183" s="113">
        <f t="shared" si="39"/>
        <v>4083057.9000000004</v>
      </c>
      <c r="BQ183" s="17" t="s">
        <v>79</v>
      </c>
      <c r="BR183" s="17" t="s">
        <v>79</v>
      </c>
      <c r="BS183" s="17"/>
      <c r="BT183" s="17"/>
    </row>
    <row r="184" spans="1:72" ht="12.75" customHeight="1">
      <c r="A184" s="19" t="s">
        <v>1568</v>
      </c>
      <c r="B184" s="20" t="s">
        <v>70</v>
      </c>
      <c r="C184" s="21" t="s">
        <v>1569</v>
      </c>
      <c r="D184" s="17">
        <v>176</v>
      </c>
      <c r="E184" s="17" t="s">
        <v>1570</v>
      </c>
      <c r="F184" s="23">
        <v>44294</v>
      </c>
      <c r="G184" s="22" t="s">
        <v>1571</v>
      </c>
      <c r="H184" s="17" t="s">
        <v>74</v>
      </c>
      <c r="I184" s="17" t="s">
        <v>75</v>
      </c>
      <c r="J184" s="24" t="s">
        <v>76</v>
      </c>
      <c r="K184" s="24">
        <v>29121</v>
      </c>
      <c r="L184" s="24">
        <v>33721</v>
      </c>
      <c r="M184" s="44"/>
      <c r="N184" s="23">
        <v>44294</v>
      </c>
      <c r="O184" s="17"/>
      <c r="P184" s="25">
        <v>3948428</v>
      </c>
      <c r="Q184" s="25">
        <v>34746166</v>
      </c>
      <c r="R184" s="109">
        <f t="shared" si="30"/>
        <v>-0.39999999850988388</v>
      </c>
      <c r="S184" s="17" t="s">
        <v>77</v>
      </c>
      <c r="T184" s="17" t="s">
        <v>78</v>
      </c>
      <c r="U184" s="27">
        <v>1136881699</v>
      </c>
      <c r="V184" s="27" t="s">
        <v>79</v>
      </c>
      <c r="W184" s="28" t="s">
        <v>80</v>
      </c>
      <c r="X184" s="28"/>
      <c r="Y184" s="17"/>
      <c r="Z184" s="22" t="s">
        <v>81</v>
      </c>
      <c r="AA184" s="29"/>
      <c r="AB184" s="30" t="s">
        <v>79</v>
      </c>
      <c r="AC184" s="30" t="s">
        <v>79</v>
      </c>
      <c r="AD184" s="30" t="s">
        <v>79</v>
      </c>
      <c r="AE184" s="17" t="s">
        <v>299</v>
      </c>
      <c r="AF184" s="22" t="s">
        <v>83</v>
      </c>
      <c r="AG184" s="22" t="s">
        <v>78</v>
      </c>
      <c r="AH184" s="31">
        <v>37329045</v>
      </c>
      <c r="AI184" s="17" t="s">
        <v>300</v>
      </c>
      <c r="AJ184" s="24">
        <v>264</v>
      </c>
      <c r="AK184" s="22" t="s">
        <v>85</v>
      </c>
      <c r="AL184" s="32" t="s">
        <v>79</v>
      </c>
      <c r="AM184" s="120">
        <v>44294</v>
      </c>
      <c r="AN184" s="22" t="s">
        <v>86</v>
      </c>
      <c r="AO184" s="24">
        <v>0</v>
      </c>
      <c r="AP184" s="27">
        <v>0</v>
      </c>
      <c r="AQ184" s="127"/>
      <c r="AR184" s="30">
        <v>0</v>
      </c>
      <c r="AS184" s="127"/>
      <c r="AT184" s="36">
        <v>44294</v>
      </c>
      <c r="AU184" s="36">
        <v>44560</v>
      </c>
      <c r="AV184" s="110"/>
      <c r="AW184" s="17" t="s">
        <v>87</v>
      </c>
      <c r="AX184" s="17"/>
      <c r="AY184" s="17"/>
      <c r="AZ184" s="17" t="s">
        <v>87</v>
      </c>
      <c r="BA184" s="24">
        <v>0</v>
      </c>
      <c r="BB184" s="17"/>
      <c r="BC184" s="17"/>
      <c r="BD184" s="17"/>
      <c r="BE184" s="37" t="s">
        <v>1572</v>
      </c>
      <c r="BF184" s="111">
        <f t="shared" si="2"/>
        <v>34746166</v>
      </c>
      <c r="BG184" s="39" t="s">
        <v>196</v>
      </c>
      <c r="BH184" s="51" t="s">
        <v>1573</v>
      </c>
      <c r="BI184" s="17" t="s">
        <v>91</v>
      </c>
      <c r="BJ184" s="17"/>
      <c r="BK184" s="118" t="s">
        <v>1574</v>
      </c>
      <c r="BL184" s="17" t="s">
        <v>1376</v>
      </c>
      <c r="BM184" s="42"/>
      <c r="BN184" s="17"/>
      <c r="BO184" s="113"/>
      <c r="BP184" s="113">
        <f t="shared" si="39"/>
        <v>3474616.6</v>
      </c>
      <c r="BQ184" s="17" t="s">
        <v>79</v>
      </c>
      <c r="BR184" s="17"/>
      <c r="BS184" s="17"/>
      <c r="BT184" s="17"/>
    </row>
    <row r="185" spans="1:72" ht="12.75" customHeight="1">
      <c r="A185" s="19" t="s">
        <v>1575</v>
      </c>
      <c r="B185" s="20" t="s">
        <v>70</v>
      </c>
      <c r="C185" s="21" t="s">
        <v>1576</v>
      </c>
      <c r="D185" s="17">
        <v>177</v>
      </c>
      <c r="E185" s="17" t="s">
        <v>1577</v>
      </c>
      <c r="F185" s="23">
        <v>44300</v>
      </c>
      <c r="G185" s="22" t="s">
        <v>1578</v>
      </c>
      <c r="H185" s="17" t="s">
        <v>74</v>
      </c>
      <c r="I185" s="17" t="s">
        <v>75</v>
      </c>
      <c r="J185" s="24" t="s">
        <v>76</v>
      </c>
      <c r="K185" s="24">
        <v>32721</v>
      </c>
      <c r="L185" s="24">
        <v>34521</v>
      </c>
      <c r="M185" s="44"/>
      <c r="N185" s="23">
        <v>44300</v>
      </c>
      <c r="O185" s="17"/>
      <c r="P185" s="25">
        <v>2730447</v>
      </c>
      <c r="Q185" s="25">
        <v>21843576</v>
      </c>
      <c r="R185" s="109">
        <f t="shared" si="30"/>
        <v>0</v>
      </c>
      <c r="S185" s="17" t="s">
        <v>77</v>
      </c>
      <c r="T185" s="17" t="s">
        <v>78</v>
      </c>
      <c r="U185" s="27">
        <v>42770080</v>
      </c>
      <c r="V185" s="27" t="s">
        <v>79</v>
      </c>
      <c r="W185" s="28" t="s">
        <v>80</v>
      </c>
      <c r="X185" s="28"/>
      <c r="Y185" s="17"/>
      <c r="Z185" s="22" t="s">
        <v>81</v>
      </c>
      <c r="AA185" s="29"/>
      <c r="AB185" s="30" t="s">
        <v>79</v>
      </c>
      <c r="AC185" s="30" t="s">
        <v>79</v>
      </c>
      <c r="AD185" s="30" t="s">
        <v>79</v>
      </c>
      <c r="AE185" s="17" t="s">
        <v>216</v>
      </c>
      <c r="AF185" s="22" t="s">
        <v>83</v>
      </c>
      <c r="AG185" s="22" t="s">
        <v>78</v>
      </c>
      <c r="AH185" s="31">
        <v>52821677</v>
      </c>
      <c r="AI185" s="17" t="s">
        <v>217</v>
      </c>
      <c r="AJ185" s="24">
        <v>240</v>
      </c>
      <c r="AK185" s="22" t="s">
        <v>85</v>
      </c>
      <c r="AL185" s="32" t="s">
        <v>79</v>
      </c>
      <c r="AM185" s="120">
        <v>44300</v>
      </c>
      <c r="AN185" s="22" t="s">
        <v>86</v>
      </c>
      <c r="AO185" s="24">
        <v>0</v>
      </c>
      <c r="AP185" s="27">
        <v>0</v>
      </c>
      <c r="AQ185" s="127"/>
      <c r="AR185" s="30">
        <v>0</v>
      </c>
      <c r="AS185" s="127"/>
      <c r="AT185" s="36">
        <v>44300</v>
      </c>
      <c r="AU185" s="36">
        <v>44543</v>
      </c>
      <c r="AV185" s="110"/>
      <c r="AW185" s="17" t="s">
        <v>87</v>
      </c>
      <c r="AX185" s="17"/>
      <c r="AY185" s="17"/>
      <c r="AZ185" s="17" t="s">
        <v>87</v>
      </c>
      <c r="BA185" s="24">
        <v>0</v>
      </c>
      <c r="BB185" s="17"/>
      <c r="BC185" s="17"/>
      <c r="BD185" s="17"/>
      <c r="BE185" s="37" t="s">
        <v>1579</v>
      </c>
      <c r="BF185" s="111">
        <f t="shared" si="2"/>
        <v>21843576</v>
      </c>
      <c r="BG185" s="39" t="s">
        <v>96</v>
      </c>
      <c r="BH185" s="40" t="s">
        <v>1580</v>
      </c>
      <c r="BI185" s="17" t="s">
        <v>172</v>
      </c>
      <c r="BJ185" s="94" t="s">
        <v>809</v>
      </c>
      <c r="BK185" s="118" t="s">
        <v>1581</v>
      </c>
      <c r="BL185" s="17" t="s">
        <v>1376</v>
      </c>
      <c r="BM185" s="42"/>
      <c r="BN185" s="17"/>
      <c r="BO185" s="113"/>
      <c r="BP185" s="113">
        <f t="shared" si="39"/>
        <v>2184357.6</v>
      </c>
      <c r="BQ185" s="17" t="s">
        <v>79</v>
      </c>
      <c r="BR185" s="17"/>
      <c r="BS185" s="17"/>
      <c r="BT185" s="17"/>
    </row>
    <row r="186" spans="1:72" ht="12.75" customHeight="1">
      <c r="A186" s="19" t="s">
        <v>1582</v>
      </c>
      <c r="B186" s="20" t="s">
        <v>70</v>
      </c>
      <c r="C186" s="21" t="s">
        <v>1583</v>
      </c>
      <c r="D186" s="17">
        <v>178</v>
      </c>
      <c r="E186" s="17" t="s">
        <v>1584</v>
      </c>
      <c r="F186" s="23">
        <v>44301</v>
      </c>
      <c r="G186" s="22" t="s">
        <v>1585</v>
      </c>
      <c r="H186" s="17" t="s">
        <v>74</v>
      </c>
      <c r="I186" s="17" t="s">
        <v>75</v>
      </c>
      <c r="J186" s="24" t="s">
        <v>76</v>
      </c>
      <c r="K186" s="24">
        <v>28921</v>
      </c>
      <c r="L186" s="24">
        <v>34821</v>
      </c>
      <c r="M186" s="44"/>
      <c r="N186" s="23">
        <v>44302</v>
      </c>
      <c r="O186" s="17"/>
      <c r="P186" s="25">
        <v>3654275</v>
      </c>
      <c r="Q186" s="25">
        <v>31426765</v>
      </c>
      <c r="R186" s="109">
        <f t="shared" si="30"/>
        <v>0</v>
      </c>
      <c r="S186" s="17" t="s">
        <v>77</v>
      </c>
      <c r="T186" s="17" t="s">
        <v>78</v>
      </c>
      <c r="U186" s="27">
        <v>1015456251</v>
      </c>
      <c r="V186" s="27" t="s">
        <v>79</v>
      </c>
      <c r="W186" s="28" t="s">
        <v>80</v>
      </c>
      <c r="X186" s="28"/>
      <c r="Y186" s="17"/>
      <c r="Z186" s="22" t="s">
        <v>81</v>
      </c>
      <c r="AA186" s="29"/>
      <c r="AB186" s="30" t="s">
        <v>79</v>
      </c>
      <c r="AC186" s="30" t="s">
        <v>79</v>
      </c>
      <c r="AD186" s="30" t="s">
        <v>79</v>
      </c>
      <c r="AE186" s="17" t="s">
        <v>82</v>
      </c>
      <c r="AF186" s="22" t="s">
        <v>83</v>
      </c>
      <c r="AG186" s="22" t="s">
        <v>78</v>
      </c>
      <c r="AH186" s="31">
        <v>51717059</v>
      </c>
      <c r="AI186" s="17" t="s">
        <v>84</v>
      </c>
      <c r="AJ186" s="24">
        <v>258</v>
      </c>
      <c r="AK186" s="22" t="s">
        <v>85</v>
      </c>
      <c r="AL186" s="32" t="s">
        <v>79</v>
      </c>
      <c r="AM186" s="128">
        <v>44301</v>
      </c>
      <c r="AN186" s="22" t="s">
        <v>86</v>
      </c>
      <c r="AO186" s="24">
        <v>0</v>
      </c>
      <c r="AP186" s="27">
        <v>0</v>
      </c>
      <c r="AQ186" s="127"/>
      <c r="AR186" s="30">
        <v>0</v>
      </c>
      <c r="AS186" s="127"/>
      <c r="AT186" s="36">
        <v>44302</v>
      </c>
      <c r="AU186" s="36">
        <v>44560</v>
      </c>
      <c r="AV186" s="110"/>
      <c r="AW186" s="17" t="s">
        <v>87</v>
      </c>
      <c r="AX186" s="17"/>
      <c r="AY186" s="17"/>
      <c r="AZ186" s="17" t="s">
        <v>87</v>
      </c>
      <c r="BA186" s="24">
        <v>0</v>
      </c>
      <c r="BB186" s="17"/>
      <c r="BC186" s="17"/>
      <c r="BD186" s="17"/>
      <c r="BE186" s="37" t="s">
        <v>1586</v>
      </c>
      <c r="BF186" s="111">
        <f t="shared" si="2"/>
        <v>31426765</v>
      </c>
      <c r="BG186" s="39" t="s">
        <v>96</v>
      </c>
      <c r="BH186" s="40" t="s">
        <v>1587</v>
      </c>
      <c r="BI186" s="17" t="s">
        <v>91</v>
      </c>
      <c r="BJ186" s="17"/>
      <c r="BK186" s="118" t="s">
        <v>1588</v>
      </c>
      <c r="BL186" s="17" t="s">
        <v>1376</v>
      </c>
      <c r="BM186" s="42"/>
      <c r="BN186" s="17"/>
      <c r="BO186" s="113"/>
      <c r="BP186" s="113">
        <f t="shared" si="39"/>
        <v>3142676.5</v>
      </c>
      <c r="BQ186" s="17" t="s">
        <v>79</v>
      </c>
      <c r="BR186" s="17"/>
      <c r="BS186" s="17"/>
      <c r="BT186" s="17"/>
    </row>
    <row r="187" spans="1:72" ht="12.75" customHeight="1">
      <c r="A187" s="19" t="s">
        <v>1589</v>
      </c>
      <c r="B187" s="20" t="s">
        <v>70</v>
      </c>
      <c r="C187" s="21" t="s">
        <v>1590</v>
      </c>
      <c r="D187" s="17">
        <v>179</v>
      </c>
      <c r="E187" s="17" t="s">
        <v>1591</v>
      </c>
      <c r="F187" s="23">
        <v>44301</v>
      </c>
      <c r="G187" s="22" t="s">
        <v>1592</v>
      </c>
      <c r="H187" s="17" t="s">
        <v>74</v>
      </c>
      <c r="I187" s="17" t="s">
        <v>75</v>
      </c>
      <c r="J187" s="24" t="s">
        <v>76</v>
      </c>
      <c r="K187" s="24">
        <v>33121</v>
      </c>
      <c r="L187" s="24">
        <v>34921</v>
      </c>
      <c r="M187" s="44"/>
      <c r="N187" s="23">
        <v>44302</v>
      </c>
      <c r="O187" s="17"/>
      <c r="P187" s="25">
        <v>2730447</v>
      </c>
      <c r="Q187" s="25">
        <v>23208800</v>
      </c>
      <c r="R187" s="109">
        <f>P187*0.4</f>
        <v>1092178.8</v>
      </c>
      <c r="S187" s="17" t="s">
        <v>77</v>
      </c>
      <c r="T187" s="17" t="s">
        <v>78</v>
      </c>
      <c r="U187" s="27">
        <v>1095825037</v>
      </c>
      <c r="V187" s="27" t="s">
        <v>79</v>
      </c>
      <c r="W187" s="28" t="s">
        <v>80</v>
      </c>
      <c r="X187" s="28"/>
      <c r="Y187" s="17"/>
      <c r="Z187" s="22" t="s">
        <v>81</v>
      </c>
      <c r="AA187" s="29"/>
      <c r="AB187" s="30" t="s">
        <v>79</v>
      </c>
      <c r="AC187" s="30" t="s">
        <v>79</v>
      </c>
      <c r="AD187" s="30" t="s">
        <v>79</v>
      </c>
      <c r="AE187" s="17" t="s">
        <v>82</v>
      </c>
      <c r="AF187" s="22" t="s">
        <v>83</v>
      </c>
      <c r="AG187" s="22" t="s">
        <v>78</v>
      </c>
      <c r="AH187" s="31">
        <v>51717059</v>
      </c>
      <c r="AI187" s="17" t="s">
        <v>84</v>
      </c>
      <c r="AJ187" s="24">
        <v>255</v>
      </c>
      <c r="AK187" s="22" t="s">
        <v>85</v>
      </c>
      <c r="AL187" s="32" t="s">
        <v>79</v>
      </c>
      <c r="AM187" s="128">
        <v>44301</v>
      </c>
      <c r="AN187" s="22" t="s">
        <v>86</v>
      </c>
      <c r="AO187" s="24">
        <v>0</v>
      </c>
      <c r="AP187" s="27">
        <v>0</v>
      </c>
      <c r="AQ187" s="127"/>
      <c r="AR187" s="30">
        <v>0</v>
      </c>
      <c r="AS187" s="127"/>
      <c r="AT187" s="36">
        <v>44302</v>
      </c>
      <c r="AU187" s="36">
        <v>44560</v>
      </c>
      <c r="AV187" s="110"/>
      <c r="AW187" s="17" t="s">
        <v>87</v>
      </c>
      <c r="AX187" s="17"/>
      <c r="AY187" s="17"/>
      <c r="AZ187" s="17" t="s">
        <v>87</v>
      </c>
      <c r="BA187" s="24">
        <v>0</v>
      </c>
      <c r="BB187" s="17"/>
      <c r="BC187" s="17"/>
      <c r="BD187" s="17"/>
      <c r="BE187" s="37" t="s">
        <v>1593</v>
      </c>
      <c r="BF187" s="111">
        <f t="shared" si="2"/>
        <v>23208800</v>
      </c>
      <c r="BG187" s="39" t="s">
        <v>143</v>
      </c>
      <c r="BH187" s="40" t="s">
        <v>1594</v>
      </c>
      <c r="BI187" s="17" t="s">
        <v>91</v>
      </c>
      <c r="BJ187" s="17"/>
      <c r="BK187" s="118" t="s">
        <v>1595</v>
      </c>
      <c r="BL187" s="17" t="s">
        <v>1376</v>
      </c>
      <c r="BM187" s="42"/>
      <c r="BN187" s="17"/>
      <c r="BO187" s="113"/>
      <c r="BP187" s="113">
        <f t="shared" si="39"/>
        <v>2320880</v>
      </c>
      <c r="BQ187" s="17" t="s">
        <v>79</v>
      </c>
      <c r="BR187" s="17"/>
      <c r="BS187" s="17"/>
      <c r="BT187" s="17"/>
    </row>
    <row r="188" spans="1:72" ht="12.75" customHeight="1">
      <c r="A188" s="19" t="s">
        <v>1596</v>
      </c>
      <c r="B188" s="20" t="s">
        <v>70</v>
      </c>
      <c r="C188" s="21" t="s">
        <v>1597</v>
      </c>
      <c r="D188" s="17">
        <v>180</v>
      </c>
      <c r="E188" s="17" t="s">
        <v>1598</v>
      </c>
      <c r="F188" s="23">
        <v>44301</v>
      </c>
      <c r="G188" s="22" t="s">
        <v>1599</v>
      </c>
      <c r="H188" s="17" t="s">
        <v>74</v>
      </c>
      <c r="I188" s="17" t="s">
        <v>75</v>
      </c>
      <c r="J188" s="24" t="s">
        <v>76</v>
      </c>
      <c r="K188" s="24">
        <v>31021</v>
      </c>
      <c r="L188" s="24">
        <v>34721</v>
      </c>
      <c r="M188" s="44"/>
      <c r="N188" s="23">
        <v>44302</v>
      </c>
      <c r="O188" s="17"/>
      <c r="P188" s="25">
        <v>4536731</v>
      </c>
      <c r="Q188" s="25">
        <v>39620784</v>
      </c>
      <c r="R188" s="109">
        <f t="shared" ref="R188:R304" si="42">Q188-(P188/30*AJ188)</f>
        <v>-6.6666670143604279E-2</v>
      </c>
      <c r="S188" s="17" t="s">
        <v>77</v>
      </c>
      <c r="T188" s="17" t="s">
        <v>78</v>
      </c>
      <c r="U188" s="27">
        <v>53069818</v>
      </c>
      <c r="V188" s="27" t="s">
        <v>79</v>
      </c>
      <c r="W188" s="28" t="s">
        <v>80</v>
      </c>
      <c r="X188" s="28"/>
      <c r="Y188" s="17"/>
      <c r="Z188" s="22" t="s">
        <v>81</v>
      </c>
      <c r="AA188" s="29"/>
      <c r="AB188" s="30" t="s">
        <v>79</v>
      </c>
      <c r="AC188" s="30" t="s">
        <v>79</v>
      </c>
      <c r="AD188" s="30" t="s">
        <v>79</v>
      </c>
      <c r="AE188" s="17" t="s">
        <v>178</v>
      </c>
      <c r="AF188" s="22" t="s">
        <v>83</v>
      </c>
      <c r="AG188" s="22" t="s">
        <v>78</v>
      </c>
      <c r="AH188" s="31">
        <v>35114738</v>
      </c>
      <c r="AI188" s="17" t="s">
        <v>179</v>
      </c>
      <c r="AJ188" s="24">
        <v>262</v>
      </c>
      <c r="AK188" s="22" t="s">
        <v>85</v>
      </c>
      <c r="AL188" s="32" t="s">
        <v>79</v>
      </c>
      <c r="AM188" s="128">
        <v>44301</v>
      </c>
      <c r="AN188" s="22" t="s">
        <v>86</v>
      </c>
      <c r="AO188" s="24">
        <v>0</v>
      </c>
      <c r="AP188" s="27">
        <v>0</v>
      </c>
      <c r="AQ188" s="127"/>
      <c r="AR188" s="30">
        <v>0</v>
      </c>
      <c r="AS188" s="127"/>
      <c r="AT188" s="36">
        <v>44302</v>
      </c>
      <c r="AU188" s="36">
        <v>44560</v>
      </c>
      <c r="AV188" s="110"/>
      <c r="AW188" s="17" t="s">
        <v>87</v>
      </c>
      <c r="AX188" s="17"/>
      <c r="AY188" s="17"/>
      <c r="AZ188" s="17" t="s">
        <v>87</v>
      </c>
      <c r="BA188" s="24">
        <v>0</v>
      </c>
      <c r="BB188" s="17"/>
      <c r="BC188" s="17"/>
      <c r="BD188" s="17"/>
      <c r="BE188" s="37" t="s">
        <v>1600</v>
      </c>
      <c r="BF188" s="111">
        <f t="shared" si="2"/>
        <v>39620784</v>
      </c>
      <c r="BG188" s="39" t="s">
        <v>196</v>
      </c>
      <c r="BH188" s="40" t="s">
        <v>1601</v>
      </c>
      <c r="BI188" s="17" t="s">
        <v>91</v>
      </c>
      <c r="BJ188" s="17"/>
      <c r="BK188" s="118" t="s">
        <v>1602</v>
      </c>
      <c r="BL188" s="17" t="s">
        <v>1376</v>
      </c>
      <c r="BM188" s="42"/>
      <c r="BN188" s="17"/>
      <c r="BO188" s="113"/>
      <c r="BP188" s="113">
        <f t="shared" si="39"/>
        <v>3962078.4000000004</v>
      </c>
      <c r="BQ188" s="17" t="s">
        <v>79</v>
      </c>
      <c r="BR188" s="17"/>
      <c r="BS188" s="17"/>
      <c r="BT188" s="17"/>
    </row>
    <row r="189" spans="1:72" ht="12.75" customHeight="1">
      <c r="A189" s="19" t="s">
        <v>1603</v>
      </c>
      <c r="B189" s="20" t="s">
        <v>70</v>
      </c>
      <c r="C189" s="21" t="s">
        <v>1604</v>
      </c>
      <c r="D189" s="17">
        <v>181</v>
      </c>
      <c r="E189" s="17" t="s">
        <v>1605</v>
      </c>
      <c r="F189" s="23">
        <v>44306</v>
      </c>
      <c r="G189" s="22" t="s">
        <v>1606</v>
      </c>
      <c r="H189" s="17" t="s">
        <v>74</v>
      </c>
      <c r="I189" s="17" t="s">
        <v>75</v>
      </c>
      <c r="J189" s="24" t="s">
        <v>76</v>
      </c>
      <c r="K189" s="24">
        <v>31621</v>
      </c>
      <c r="L189" s="24">
        <v>35221</v>
      </c>
      <c r="M189" s="44"/>
      <c r="N189" s="23">
        <v>44306</v>
      </c>
      <c r="O189" s="17"/>
      <c r="P189" s="25">
        <v>6595797</v>
      </c>
      <c r="Q189" s="25">
        <v>56064274</v>
      </c>
      <c r="R189" s="109">
        <f t="shared" si="42"/>
        <v>-0.5</v>
      </c>
      <c r="S189" s="17" t="s">
        <v>77</v>
      </c>
      <c r="T189" s="17" t="s">
        <v>78</v>
      </c>
      <c r="U189" s="27">
        <v>40029360</v>
      </c>
      <c r="V189" s="27" t="s">
        <v>79</v>
      </c>
      <c r="W189" s="28" t="s">
        <v>80</v>
      </c>
      <c r="X189" s="28"/>
      <c r="Y189" s="17"/>
      <c r="Z189" s="22" t="s">
        <v>98</v>
      </c>
      <c r="AA189" s="17" t="s">
        <v>99</v>
      </c>
      <c r="AB189" s="22" t="s">
        <v>100</v>
      </c>
      <c r="AC189" s="45">
        <v>44306</v>
      </c>
      <c r="AD189" s="22" t="s">
        <v>1607</v>
      </c>
      <c r="AE189" s="17" t="s">
        <v>228</v>
      </c>
      <c r="AF189" s="22" t="s">
        <v>83</v>
      </c>
      <c r="AG189" s="22" t="s">
        <v>78</v>
      </c>
      <c r="AH189" s="31">
        <v>52827064</v>
      </c>
      <c r="AI189" s="17" t="s">
        <v>1190</v>
      </c>
      <c r="AJ189" s="24">
        <v>255</v>
      </c>
      <c r="AK189" s="22" t="s">
        <v>85</v>
      </c>
      <c r="AL189" s="125">
        <v>44306</v>
      </c>
      <c r="AM189" s="128">
        <v>44305</v>
      </c>
      <c r="AN189" s="22" t="s">
        <v>86</v>
      </c>
      <c r="AO189" s="24">
        <v>0</v>
      </c>
      <c r="AP189" s="27">
        <v>0</v>
      </c>
      <c r="AQ189" s="127"/>
      <c r="AR189" s="30">
        <v>0</v>
      </c>
      <c r="AS189" s="127"/>
      <c r="AT189" s="36">
        <v>44306</v>
      </c>
      <c r="AU189" s="36">
        <v>44560</v>
      </c>
      <c r="AV189" s="110"/>
      <c r="AW189" s="17" t="s">
        <v>87</v>
      </c>
      <c r="AX189" s="17"/>
      <c r="AY189" s="17"/>
      <c r="AZ189" s="17" t="s">
        <v>87</v>
      </c>
      <c r="BA189" s="24">
        <v>0</v>
      </c>
      <c r="BB189" s="17"/>
      <c r="BC189" s="17"/>
      <c r="BD189" s="17"/>
      <c r="BE189" s="37" t="s">
        <v>1608</v>
      </c>
      <c r="BF189" s="111">
        <f t="shared" si="2"/>
        <v>56064274</v>
      </c>
      <c r="BG189" s="39" t="s">
        <v>1609</v>
      </c>
      <c r="BH189" s="114" t="s">
        <v>1610</v>
      </c>
      <c r="BI189" s="17" t="s">
        <v>91</v>
      </c>
      <c r="BJ189" s="17"/>
      <c r="BK189" s="118" t="s">
        <v>1611</v>
      </c>
      <c r="BL189" s="17" t="s">
        <v>1376</v>
      </c>
      <c r="BM189" s="42"/>
      <c r="BN189" s="17"/>
      <c r="BO189" s="113"/>
      <c r="BP189" s="113">
        <f t="shared" si="39"/>
        <v>5606427.4000000004</v>
      </c>
      <c r="BQ189" s="64">
        <v>44743</v>
      </c>
      <c r="BR189" s="17"/>
      <c r="BS189" s="17"/>
      <c r="BT189" s="17"/>
    </row>
    <row r="190" spans="1:72" ht="12.75" customHeight="1">
      <c r="A190" s="19" t="s">
        <v>1612</v>
      </c>
      <c r="B190" s="20" t="s">
        <v>70</v>
      </c>
      <c r="C190" s="21" t="s">
        <v>1613</v>
      </c>
      <c r="D190" s="17">
        <v>182</v>
      </c>
      <c r="E190" s="17" t="s">
        <v>1614</v>
      </c>
      <c r="F190" s="23">
        <v>44306</v>
      </c>
      <c r="G190" s="22" t="s">
        <v>1615</v>
      </c>
      <c r="H190" s="17" t="s">
        <v>74</v>
      </c>
      <c r="I190" s="17" t="s">
        <v>75</v>
      </c>
      <c r="J190" s="24" t="s">
        <v>76</v>
      </c>
      <c r="K190" s="24">
        <v>31421</v>
      </c>
      <c r="L190" s="24">
        <v>35321</v>
      </c>
      <c r="M190" s="44"/>
      <c r="N190" s="23">
        <v>44306</v>
      </c>
      <c r="O190" s="17"/>
      <c r="P190" s="25">
        <v>4536731</v>
      </c>
      <c r="Q190" s="25">
        <v>37957316</v>
      </c>
      <c r="R190" s="109">
        <f t="shared" si="42"/>
        <v>-3.3333331346511841E-2</v>
      </c>
      <c r="S190" s="17" t="s">
        <v>77</v>
      </c>
      <c r="T190" s="17" t="s">
        <v>78</v>
      </c>
      <c r="U190" s="27">
        <v>1053585621</v>
      </c>
      <c r="V190" s="27" t="s">
        <v>79</v>
      </c>
      <c r="W190" s="28" t="s">
        <v>80</v>
      </c>
      <c r="X190" s="28"/>
      <c r="Y190" s="17"/>
      <c r="Z190" s="22" t="s">
        <v>81</v>
      </c>
      <c r="AA190" s="29"/>
      <c r="AB190" s="30" t="s">
        <v>79</v>
      </c>
      <c r="AC190" s="30" t="s">
        <v>79</v>
      </c>
      <c r="AD190" s="30" t="s">
        <v>79</v>
      </c>
      <c r="AE190" s="17" t="s">
        <v>228</v>
      </c>
      <c r="AF190" s="22" t="s">
        <v>83</v>
      </c>
      <c r="AG190" s="22" t="s">
        <v>78</v>
      </c>
      <c r="AH190" s="31">
        <v>52827064</v>
      </c>
      <c r="AI190" s="17" t="s">
        <v>1190</v>
      </c>
      <c r="AJ190" s="24">
        <v>251</v>
      </c>
      <c r="AK190" s="22" t="s">
        <v>85</v>
      </c>
      <c r="AL190" s="32" t="s">
        <v>79</v>
      </c>
      <c r="AM190" s="128">
        <v>44305</v>
      </c>
      <c r="AN190" s="22" t="s">
        <v>86</v>
      </c>
      <c r="AO190" s="24">
        <v>0</v>
      </c>
      <c r="AP190" s="27">
        <v>0</v>
      </c>
      <c r="AQ190" s="127"/>
      <c r="AR190" s="30">
        <v>0</v>
      </c>
      <c r="AS190" s="127"/>
      <c r="AT190" s="36">
        <v>44306</v>
      </c>
      <c r="AU190" s="36">
        <v>44560</v>
      </c>
      <c r="AV190" s="110"/>
      <c r="AW190" s="17" t="s">
        <v>87</v>
      </c>
      <c r="AX190" s="17"/>
      <c r="AY190" s="17"/>
      <c r="AZ190" s="17" t="s">
        <v>87</v>
      </c>
      <c r="BA190" s="24">
        <v>0</v>
      </c>
      <c r="BB190" s="17"/>
      <c r="BC190" s="17"/>
      <c r="BD190" s="17"/>
      <c r="BE190" s="37" t="s">
        <v>1616</v>
      </c>
      <c r="BF190" s="111">
        <f t="shared" si="2"/>
        <v>37957316</v>
      </c>
      <c r="BG190" s="39" t="s">
        <v>196</v>
      </c>
      <c r="BH190" s="114" t="s">
        <v>1617</v>
      </c>
      <c r="BI190" s="17" t="s">
        <v>91</v>
      </c>
      <c r="BJ190" s="17"/>
      <c r="BK190" s="118" t="s">
        <v>1618</v>
      </c>
      <c r="BL190" s="17" t="s">
        <v>1376</v>
      </c>
      <c r="BM190" s="42"/>
      <c r="BN190" s="17"/>
      <c r="BO190" s="113"/>
      <c r="BP190" s="113">
        <f t="shared" si="39"/>
        <v>3795731.6</v>
      </c>
      <c r="BQ190" s="17" t="s">
        <v>79</v>
      </c>
      <c r="BR190" s="17"/>
      <c r="BS190" s="17"/>
      <c r="BT190" s="17"/>
    </row>
    <row r="191" spans="1:72" ht="12.75" customHeight="1">
      <c r="A191" s="19" t="s">
        <v>1619</v>
      </c>
      <c r="B191" s="20" t="s">
        <v>70</v>
      </c>
      <c r="C191" s="21" t="s">
        <v>1620</v>
      </c>
      <c r="D191" s="17">
        <v>183</v>
      </c>
      <c r="E191" s="17" t="s">
        <v>1621</v>
      </c>
      <c r="F191" s="23">
        <v>44307</v>
      </c>
      <c r="G191" s="22" t="s">
        <v>1622</v>
      </c>
      <c r="H191" s="17" t="s">
        <v>74</v>
      </c>
      <c r="I191" s="17" t="s">
        <v>75</v>
      </c>
      <c r="J191" s="24" t="s">
        <v>76</v>
      </c>
      <c r="K191" s="24">
        <v>32421</v>
      </c>
      <c r="L191" s="24">
        <v>35721</v>
      </c>
      <c r="M191" s="44"/>
      <c r="N191" s="23">
        <v>44308</v>
      </c>
      <c r="O191" s="17"/>
      <c r="P191" s="25">
        <v>3235673</v>
      </c>
      <c r="Q191" s="25">
        <v>27503220</v>
      </c>
      <c r="R191" s="109">
        <f t="shared" si="42"/>
        <v>-0.5</v>
      </c>
      <c r="S191" s="17" t="s">
        <v>77</v>
      </c>
      <c r="T191" s="17" t="s">
        <v>78</v>
      </c>
      <c r="U191" s="27">
        <v>1020729346</v>
      </c>
      <c r="V191" s="27" t="s">
        <v>79</v>
      </c>
      <c r="W191" s="28" t="s">
        <v>80</v>
      </c>
      <c r="X191" s="28"/>
      <c r="Y191" s="17"/>
      <c r="Z191" s="22" t="s">
        <v>81</v>
      </c>
      <c r="AA191" s="29"/>
      <c r="AB191" s="30" t="s">
        <v>79</v>
      </c>
      <c r="AC191" s="30" t="s">
        <v>79</v>
      </c>
      <c r="AD191" s="30" t="s">
        <v>79</v>
      </c>
      <c r="AE191" s="17" t="s">
        <v>228</v>
      </c>
      <c r="AF191" s="22" t="s">
        <v>83</v>
      </c>
      <c r="AG191" s="22" t="s">
        <v>78</v>
      </c>
      <c r="AH191" s="31">
        <v>52827064</v>
      </c>
      <c r="AI191" s="17" t="s">
        <v>1190</v>
      </c>
      <c r="AJ191" s="24">
        <v>255</v>
      </c>
      <c r="AK191" s="22" t="s">
        <v>85</v>
      </c>
      <c r="AL191" s="32" t="s">
        <v>79</v>
      </c>
      <c r="AM191" s="128">
        <v>44307</v>
      </c>
      <c r="AN191" s="22" t="s">
        <v>86</v>
      </c>
      <c r="AO191" s="24">
        <v>0</v>
      </c>
      <c r="AP191" s="27">
        <v>0</v>
      </c>
      <c r="AQ191" s="127"/>
      <c r="AR191" s="30">
        <v>0</v>
      </c>
      <c r="AS191" s="127"/>
      <c r="AT191" s="36">
        <v>44308</v>
      </c>
      <c r="AU191" s="52">
        <v>44385</v>
      </c>
      <c r="AV191" s="36">
        <v>44386</v>
      </c>
      <c r="AW191" s="17" t="s">
        <v>87</v>
      </c>
      <c r="AX191" s="17"/>
      <c r="AY191" s="17"/>
      <c r="AZ191" s="17" t="s">
        <v>87</v>
      </c>
      <c r="BA191" s="24">
        <v>0</v>
      </c>
      <c r="BB191" s="17"/>
      <c r="BC191" s="17"/>
      <c r="BD191" s="17" t="s">
        <v>1518</v>
      </c>
      <c r="BE191" s="37" t="s">
        <v>1623</v>
      </c>
      <c r="BF191" s="111">
        <f t="shared" si="2"/>
        <v>27503220</v>
      </c>
      <c r="BG191" s="39" t="s">
        <v>114</v>
      </c>
      <c r="BH191" s="40" t="s">
        <v>1624</v>
      </c>
      <c r="BI191" s="17" t="s">
        <v>145</v>
      </c>
      <c r="BJ191" s="17"/>
      <c r="BK191" s="118" t="s">
        <v>1625</v>
      </c>
      <c r="BL191" s="17" t="s">
        <v>1376</v>
      </c>
      <c r="BM191" s="42">
        <f>9+30+30+8</f>
        <v>77</v>
      </c>
      <c r="BN191" s="77">
        <f>P191/30*BM191</f>
        <v>8304894.0333333332</v>
      </c>
      <c r="BO191" s="113"/>
      <c r="BP191" s="113">
        <f t="shared" si="39"/>
        <v>2750322</v>
      </c>
      <c r="BQ191" s="17" t="s">
        <v>79</v>
      </c>
      <c r="BR191" s="17" t="s">
        <v>79</v>
      </c>
      <c r="BS191" s="17"/>
      <c r="BT191" s="17"/>
    </row>
    <row r="192" spans="1:72" ht="12.75" customHeight="1">
      <c r="A192" s="19" t="s">
        <v>1626</v>
      </c>
      <c r="B192" s="20" t="s">
        <v>70</v>
      </c>
      <c r="C192" s="21" t="s">
        <v>1627</v>
      </c>
      <c r="D192" s="17">
        <v>184</v>
      </c>
      <c r="E192" s="17" t="s">
        <v>1628</v>
      </c>
      <c r="F192" s="23">
        <v>44312</v>
      </c>
      <c r="G192" s="22" t="s">
        <v>1629</v>
      </c>
      <c r="H192" s="17" t="s">
        <v>74</v>
      </c>
      <c r="I192" s="17" t="s">
        <v>75</v>
      </c>
      <c r="J192" s="24" t="s">
        <v>76</v>
      </c>
      <c r="K192" s="24">
        <v>32221</v>
      </c>
      <c r="L192" s="24">
        <v>36621</v>
      </c>
      <c r="M192" s="44"/>
      <c r="N192" s="23">
        <v>44312</v>
      </c>
      <c r="O192" s="17"/>
      <c r="P192" s="25">
        <v>5532323</v>
      </c>
      <c r="Q192" s="25">
        <v>44258584</v>
      </c>
      <c r="R192" s="109">
        <f t="shared" si="42"/>
        <v>0</v>
      </c>
      <c r="S192" s="17" t="s">
        <v>77</v>
      </c>
      <c r="T192" s="17" t="s">
        <v>78</v>
      </c>
      <c r="U192" s="27">
        <v>1013633313</v>
      </c>
      <c r="V192" s="27" t="s">
        <v>79</v>
      </c>
      <c r="W192" s="28" t="s">
        <v>80</v>
      </c>
      <c r="X192" s="28"/>
      <c r="Y192" s="17"/>
      <c r="Z192" s="22" t="s">
        <v>98</v>
      </c>
      <c r="AA192" s="17" t="s">
        <v>99</v>
      </c>
      <c r="AB192" s="22" t="s">
        <v>100</v>
      </c>
      <c r="AC192" s="45">
        <v>44312</v>
      </c>
      <c r="AD192" s="22" t="s">
        <v>1630</v>
      </c>
      <c r="AE192" s="17" t="s">
        <v>527</v>
      </c>
      <c r="AF192" s="22" t="s">
        <v>83</v>
      </c>
      <c r="AG192" s="22" t="s">
        <v>78</v>
      </c>
      <c r="AH192" s="31">
        <v>91209676</v>
      </c>
      <c r="AI192" s="17" t="s">
        <v>528</v>
      </c>
      <c r="AJ192" s="24">
        <v>240</v>
      </c>
      <c r="AK192" s="22" t="s">
        <v>85</v>
      </c>
      <c r="AL192" s="125">
        <v>44312</v>
      </c>
      <c r="AM192" s="128">
        <v>44310</v>
      </c>
      <c r="AN192" s="22" t="s">
        <v>86</v>
      </c>
      <c r="AO192" s="24">
        <v>0</v>
      </c>
      <c r="AP192" s="27">
        <v>0</v>
      </c>
      <c r="AQ192" s="127"/>
      <c r="AR192" s="30">
        <v>0</v>
      </c>
      <c r="AS192" s="127"/>
      <c r="AT192" s="36">
        <v>44312</v>
      </c>
      <c r="AU192" s="36">
        <v>44555</v>
      </c>
      <c r="AV192" s="110"/>
      <c r="AW192" s="17" t="s">
        <v>87</v>
      </c>
      <c r="AX192" s="17"/>
      <c r="AY192" s="17"/>
      <c r="AZ192" s="17" t="s">
        <v>87</v>
      </c>
      <c r="BA192" s="24">
        <v>0</v>
      </c>
      <c r="BB192" s="17"/>
      <c r="BC192" s="17"/>
      <c r="BD192" s="17"/>
      <c r="BE192" s="37" t="s">
        <v>1631</v>
      </c>
      <c r="BF192" s="111">
        <f t="shared" si="2"/>
        <v>44258584</v>
      </c>
      <c r="BG192" s="39" t="s">
        <v>143</v>
      </c>
      <c r="BH192" s="40" t="s">
        <v>1632</v>
      </c>
      <c r="BI192" s="17" t="s">
        <v>91</v>
      </c>
      <c r="BJ192" s="94" t="s">
        <v>809</v>
      </c>
      <c r="BK192" s="118" t="s">
        <v>1633</v>
      </c>
      <c r="BL192" s="17" t="s">
        <v>1376</v>
      </c>
      <c r="BM192" s="42"/>
      <c r="BN192" s="17"/>
      <c r="BO192" s="113"/>
      <c r="BP192" s="113">
        <f t="shared" si="39"/>
        <v>4425858.4000000004</v>
      </c>
      <c r="BQ192" s="17"/>
      <c r="BR192" s="17"/>
      <c r="BS192" s="17"/>
      <c r="BT192" s="17"/>
    </row>
    <row r="193" spans="1:72" ht="12.75" customHeight="1">
      <c r="A193" s="19" t="s">
        <v>1634</v>
      </c>
      <c r="B193" s="20" t="s">
        <v>70</v>
      </c>
      <c r="C193" s="21" t="s">
        <v>1635</v>
      </c>
      <c r="D193" s="17">
        <v>185</v>
      </c>
      <c r="E193" s="17" t="s">
        <v>1636</v>
      </c>
      <c r="F193" s="23">
        <v>44312</v>
      </c>
      <c r="G193" s="22" t="s">
        <v>1637</v>
      </c>
      <c r="H193" s="17" t="s">
        <v>74</v>
      </c>
      <c r="I193" s="17" t="s">
        <v>75</v>
      </c>
      <c r="J193" s="24" t="s">
        <v>76</v>
      </c>
      <c r="K193" s="24">
        <v>32821</v>
      </c>
      <c r="L193" s="24">
        <v>36721</v>
      </c>
      <c r="M193" s="44"/>
      <c r="N193" s="23">
        <v>44312</v>
      </c>
      <c r="O193" s="17"/>
      <c r="P193" s="25">
        <v>3948428</v>
      </c>
      <c r="Q193" s="25">
        <v>32771952</v>
      </c>
      <c r="R193" s="109">
        <f t="shared" si="42"/>
        <v>-0.39999999850988388</v>
      </c>
      <c r="S193" s="17" t="s">
        <v>77</v>
      </c>
      <c r="T193" s="17" t="s">
        <v>78</v>
      </c>
      <c r="U193" s="27">
        <v>1018467566</v>
      </c>
      <c r="V193" s="27" t="s">
        <v>79</v>
      </c>
      <c r="W193" s="28" t="s">
        <v>80</v>
      </c>
      <c r="X193" s="28"/>
      <c r="Y193" s="17"/>
      <c r="Z193" s="22" t="s">
        <v>81</v>
      </c>
      <c r="AA193" s="29"/>
      <c r="AB193" s="30" t="s">
        <v>79</v>
      </c>
      <c r="AC193" s="30" t="s">
        <v>79</v>
      </c>
      <c r="AD193" s="30" t="s">
        <v>79</v>
      </c>
      <c r="AE193" s="75" t="s">
        <v>400</v>
      </c>
      <c r="AF193" s="22" t="s">
        <v>83</v>
      </c>
      <c r="AG193" s="22" t="s">
        <v>78</v>
      </c>
      <c r="AH193" s="31">
        <v>79690000</v>
      </c>
      <c r="AI193" s="17" t="s">
        <v>401</v>
      </c>
      <c r="AJ193" s="24">
        <v>249</v>
      </c>
      <c r="AK193" s="22" t="s">
        <v>85</v>
      </c>
      <c r="AL193" s="32" t="s">
        <v>79</v>
      </c>
      <c r="AM193" s="128">
        <v>44310</v>
      </c>
      <c r="AN193" s="22" t="s">
        <v>86</v>
      </c>
      <c r="AO193" s="24">
        <v>0</v>
      </c>
      <c r="AP193" s="27">
        <v>0</v>
      </c>
      <c r="AQ193" s="127"/>
      <c r="AR193" s="30">
        <v>0</v>
      </c>
      <c r="AS193" s="127"/>
      <c r="AT193" s="36">
        <v>44312</v>
      </c>
      <c r="AU193" s="36">
        <v>44560</v>
      </c>
      <c r="AV193" s="110"/>
      <c r="AW193" s="17" t="s">
        <v>87</v>
      </c>
      <c r="AX193" s="17"/>
      <c r="AY193" s="17"/>
      <c r="AZ193" s="17" t="s">
        <v>87</v>
      </c>
      <c r="BA193" s="24">
        <v>0</v>
      </c>
      <c r="BB193" s="17"/>
      <c r="BC193" s="17"/>
      <c r="BD193" s="17"/>
      <c r="BE193" s="37" t="s">
        <v>1638</v>
      </c>
      <c r="BF193" s="111">
        <f t="shared" si="2"/>
        <v>32771952</v>
      </c>
      <c r="BG193" s="39" t="s">
        <v>196</v>
      </c>
      <c r="BH193" s="65" t="s">
        <v>1639</v>
      </c>
      <c r="BI193" s="17" t="s">
        <v>91</v>
      </c>
      <c r="BJ193" s="17"/>
      <c r="BK193" s="118" t="s">
        <v>1640</v>
      </c>
      <c r="BL193" s="17" t="s">
        <v>1376</v>
      </c>
      <c r="BM193" s="42"/>
      <c r="BN193" s="17"/>
      <c r="BO193" s="113"/>
      <c r="BP193" s="113">
        <f t="shared" si="39"/>
        <v>3277195.2</v>
      </c>
      <c r="BQ193" s="17" t="s">
        <v>79</v>
      </c>
      <c r="BR193" s="17"/>
      <c r="BS193" s="17"/>
      <c r="BT193" s="17"/>
    </row>
    <row r="194" spans="1:72" ht="12.75" customHeight="1">
      <c r="A194" s="19" t="s">
        <v>1641</v>
      </c>
      <c r="B194" s="20" t="s">
        <v>70</v>
      </c>
      <c r="C194" s="21" t="s">
        <v>1642</v>
      </c>
      <c r="D194" s="17">
        <v>186</v>
      </c>
      <c r="E194" s="17" t="s">
        <v>1643</v>
      </c>
      <c r="F194" s="23">
        <v>44314</v>
      </c>
      <c r="G194" s="22" t="s">
        <v>1644</v>
      </c>
      <c r="H194" s="17" t="s">
        <v>74</v>
      </c>
      <c r="I194" s="17" t="s">
        <v>75</v>
      </c>
      <c r="J194" s="24" t="s">
        <v>76</v>
      </c>
      <c r="K194" s="24">
        <v>32021</v>
      </c>
      <c r="L194" s="24">
        <v>37021</v>
      </c>
      <c r="M194" s="44"/>
      <c r="N194" s="23">
        <v>44315</v>
      </c>
      <c r="O194" s="17"/>
      <c r="P194" s="25">
        <v>5532323</v>
      </c>
      <c r="Q194" s="25">
        <v>45180638</v>
      </c>
      <c r="R194" s="109">
        <f t="shared" si="42"/>
        <v>0.1666666641831398</v>
      </c>
      <c r="S194" s="17" t="s">
        <v>77</v>
      </c>
      <c r="T194" s="17" t="s">
        <v>78</v>
      </c>
      <c r="U194" s="27">
        <v>53012931</v>
      </c>
      <c r="V194" s="27" t="s">
        <v>79</v>
      </c>
      <c r="W194" s="28" t="s">
        <v>80</v>
      </c>
      <c r="X194" s="28"/>
      <c r="Y194" s="17"/>
      <c r="Z194" s="22" t="s">
        <v>98</v>
      </c>
      <c r="AA194" s="17" t="s">
        <v>99</v>
      </c>
      <c r="AB194" s="22" t="s">
        <v>100</v>
      </c>
      <c r="AC194" s="45">
        <v>44315</v>
      </c>
      <c r="AD194" s="22" t="s">
        <v>1645</v>
      </c>
      <c r="AE194" s="17" t="s">
        <v>272</v>
      </c>
      <c r="AF194" s="22" t="s">
        <v>83</v>
      </c>
      <c r="AG194" s="22" t="s">
        <v>78</v>
      </c>
      <c r="AH194" s="31">
        <v>51723033</v>
      </c>
      <c r="AI194" s="17" t="s">
        <v>273</v>
      </c>
      <c r="AJ194" s="24">
        <v>245</v>
      </c>
      <c r="AK194" s="22" t="s">
        <v>85</v>
      </c>
      <c r="AL194" s="125">
        <v>44316</v>
      </c>
      <c r="AM194" s="128">
        <v>44314</v>
      </c>
      <c r="AN194" s="22" t="s">
        <v>86</v>
      </c>
      <c r="AO194" s="24">
        <v>0</v>
      </c>
      <c r="AP194" s="27">
        <v>0</v>
      </c>
      <c r="AQ194" s="127"/>
      <c r="AR194" s="30">
        <v>0</v>
      </c>
      <c r="AS194" s="127"/>
      <c r="AT194" s="36">
        <v>44316</v>
      </c>
      <c r="AU194" s="36">
        <v>44560</v>
      </c>
      <c r="AV194" s="110"/>
      <c r="AW194" s="17" t="s">
        <v>87</v>
      </c>
      <c r="AX194" s="17"/>
      <c r="AY194" s="17"/>
      <c r="AZ194" s="17" t="s">
        <v>87</v>
      </c>
      <c r="BA194" s="24">
        <v>0</v>
      </c>
      <c r="BB194" s="17"/>
      <c r="BC194" s="17"/>
      <c r="BD194" s="17"/>
      <c r="BE194" s="37" t="s">
        <v>1646</v>
      </c>
      <c r="BF194" s="111">
        <f t="shared" si="2"/>
        <v>45180638</v>
      </c>
      <c r="BG194" s="39" t="s">
        <v>196</v>
      </c>
      <c r="BH194" s="65" t="s">
        <v>1647</v>
      </c>
      <c r="BI194" s="17" t="s">
        <v>91</v>
      </c>
      <c r="BJ194" s="17"/>
      <c r="BK194" s="118" t="s">
        <v>1648</v>
      </c>
      <c r="BL194" s="17" t="s">
        <v>1376</v>
      </c>
      <c r="BM194" s="42"/>
      <c r="BN194" s="17"/>
      <c r="BO194" s="113"/>
      <c r="BP194" s="113">
        <f t="shared" si="39"/>
        <v>4518063.8</v>
      </c>
      <c r="BQ194" s="64">
        <v>44743</v>
      </c>
      <c r="BR194" s="17"/>
      <c r="BS194" s="17"/>
      <c r="BT194" s="17"/>
    </row>
    <row r="195" spans="1:72" ht="12.75" customHeight="1">
      <c r="A195" s="19" t="s">
        <v>1649</v>
      </c>
      <c r="B195" s="20" t="s">
        <v>70</v>
      </c>
      <c r="C195" s="21" t="s">
        <v>1650</v>
      </c>
      <c r="D195" s="17">
        <v>187</v>
      </c>
      <c r="E195" s="17" t="s">
        <v>1651</v>
      </c>
      <c r="F195" s="23">
        <v>44316</v>
      </c>
      <c r="G195" s="22" t="s">
        <v>1652</v>
      </c>
      <c r="H195" s="17" t="s">
        <v>74</v>
      </c>
      <c r="I195" s="17" t="s">
        <v>75</v>
      </c>
      <c r="J195" s="24" t="s">
        <v>76</v>
      </c>
      <c r="K195" s="24">
        <v>33621</v>
      </c>
      <c r="L195" s="24">
        <v>37121</v>
      </c>
      <c r="M195" s="44"/>
      <c r="N195" s="23">
        <v>44316</v>
      </c>
      <c r="O195" s="17"/>
      <c r="P195" s="25">
        <v>6595797</v>
      </c>
      <c r="Q195" s="25">
        <v>52986236</v>
      </c>
      <c r="R195" s="109">
        <f t="shared" si="42"/>
        <v>0.10000000149011612</v>
      </c>
      <c r="S195" s="17" t="s">
        <v>77</v>
      </c>
      <c r="T195" s="17" t="s">
        <v>78</v>
      </c>
      <c r="U195" s="27">
        <v>1085260862</v>
      </c>
      <c r="V195" s="27" t="s">
        <v>79</v>
      </c>
      <c r="W195" s="28" t="s">
        <v>80</v>
      </c>
      <c r="X195" s="28"/>
      <c r="Y195" s="17"/>
      <c r="Z195" s="22" t="s">
        <v>98</v>
      </c>
      <c r="AA195" s="17" t="s">
        <v>99</v>
      </c>
      <c r="AB195" s="22" t="s">
        <v>100</v>
      </c>
      <c r="AC195" s="45">
        <v>44316</v>
      </c>
      <c r="AD195" s="22" t="s">
        <v>1653</v>
      </c>
      <c r="AE195" s="17" t="s">
        <v>228</v>
      </c>
      <c r="AF195" s="22" t="s">
        <v>83</v>
      </c>
      <c r="AG195" s="22" t="s">
        <v>78</v>
      </c>
      <c r="AH195" s="31">
        <v>52827064</v>
      </c>
      <c r="AI195" s="17" t="s">
        <v>1190</v>
      </c>
      <c r="AJ195" s="24">
        <v>241</v>
      </c>
      <c r="AK195" s="22" t="s">
        <v>85</v>
      </c>
      <c r="AL195" s="125">
        <v>44316</v>
      </c>
      <c r="AM195" s="128">
        <v>44315</v>
      </c>
      <c r="AN195" s="22" t="s">
        <v>86</v>
      </c>
      <c r="AO195" s="24">
        <v>0</v>
      </c>
      <c r="AP195" s="27">
        <v>0</v>
      </c>
      <c r="AQ195" s="127"/>
      <c r="AR195" s="30">
        <v>0</v>
      </c>
      <c r="AS195" s="127"/>
      <c r="AT195" s="36">
        <v>44316</v>
      </c>
      <c r="AU195" s="36">
        <v>44560</v>
      </c>
      <c r="AV195" s="110"/>
      <c r="AW195" s="17" t="s">
        <v>87</v>
      </c>
      <c r="AX195" s="17"/>
      <c r="AY195" s="17"/>
      <c r="AZ195" s="17" t="s">
        <v>87</v>
      </c>
      <c r="BA195" s="24">
        <v>0</v>
      </c>
      <c r="BB195" s="17"/>
      <c r="BC195" s="17"/>
      <c r="BD195" s="17"/>
      <c r="BE195" s="37" t="s">
        <v>1654</v>
      </c>
      <c r="BF195" s="111">
        <f t="shared" si="2"/>
        <v>52986236</v>
      </c>
      <c r="BG195" s="39" t="s">
        <v>143</v>
      </c>
      <c r="BH195" s="114" t="s">
        <v>1655</v>
      </c>
      <c r="BI195" s="17" t="s">
        <v>91</v>
      </c>
      <c r="BJ195" s="17"/>
      <c r="BK195" s="118" t="s">
        <v>1656</v>
      </c>
      <c r="BL195" s="17" t="s">
        <v>1376</v>
      </c>
      <c r="BM195" s="42"/>
      <c r="BN195" s="17"/>
      <c r="BO195" s="113"/>
      <c r="BP195" s="113">
        <f t="shared" si="39"/>
        <v>5298623.6000000006</v>
      </c>
      <c r="BQ195" s="64">
        <v>44741</v>
      </c>
      <c r="BR195" s="17" t="s">
        <v>1657</v>
      </c>
      <c r="BS195" s="17"/>
      <c r="BT195" s="17"/>
    </row>
    <row r="196" spans="1:72" ht="12.75" customHeight="1">
      <c r="A196" s="19" t="s">
        <v>1658</v>
      </c>
      <c r="B196" s="20" t="s">
        <v>70</v>
      </c>
      <c r="C196" s="21" t="s">
        <v>1659</v>
      </c>
      <c r="D196" s="17">
        <v>188</v>
      </c>
      <c r="E196" s="17" t="s">
        <v>1660</v>
      </c>
      <c r="F196" s="23">
        <v>44320</v>
      </c>
      <c r="G196" s="22" t="s">
        <v>1661</v>
      </c>
      <c r="H196" s="17" t="s">
        <v>74</v>
      </c>
      <c r="I196" s="17" t="s">
        <v>75</v>
      </c>
      <c r="J196" s="24" t="s">
        <v>76</v>
      </c>
      <c r="K196" s="24">
        <v>22721</v>
      </c>
      <c r="L196" s="24">
        <v>39321</v>
      </c>
      <c r="M196" s="129"/>
      <c r="N196" s="23">
        <v>44327</v>
      </c>
      <c r="O196" s="17"/>
      <c r="P196" s="25">
        <v>5532323</v>
      </c>
      <c r="Q196" s="25">
        <v>43705352</v>
      </c>
      <c r="R196" s="109">
        <f t="shared" si="42"/>
        <v>0.30000000447034836</v>
      </c>
      <c r="S196" s="17" t="s">
        <v>77</v>
      </c>
      <c r="T196" s="17" t="s">
        <v>78</v>
      </c>
      <c r="U196" s="27">
        <v>52816452</v>
      </c>
      <c r="V196" s="27" t="s">
        <v>79</v>
      </c>
      <c r="W196" s="28" t="s">
        <v>80</v>
      </c>
      <c r="X196" s="28"/>
      <c r="Y196" s="17"/>
      <c r="Z196" s="22" t="s">
        <v>98</v>
      </c>
      <c r="AA196" s="17" t="s">
        <v>99</v>
      </c>
      <c r="AB196" s="22" t="s">
        <v>100</v>
      </c>
      <c r="AC196" s="45">
        <v>44327</v>
      </c>
      <c r="AD196" s="22" t="s">
        <v>1662</v>
      </c>
      <c r="AE196" s="17" t="s">
        <v>228</v>
      </c>
      <c r="AF196" s="22" t="s">
        <v>83</v>
      </c>
      <c r="AG196" s="22" t="s">
        <v>78</v>
      </c>
      <c r="AH196" s="31">
        <v>52197050</v>
      </c>
      <c r="AI196" s="17" t="s">
        <v>190</v>
      </c>
      <c r="AJ196" s="24">
        <v>237</v>
      </c>
      <c r="AK196" s="22" t="s">
        <v>85</v>
      </c>
      <c r="AL196" s="125">
        <v>44327</v>
      </c>
      <c r="AM196" s="128">
        <v>44324</v>
      </c>
      <c r="AN196" s="22" t="s">
        <v>86</v>
      </c>
      <c r="AO196" s="24">
        <v>0</v>
      </c>
      <c r="AP196" s="27">
        <v>0</v>
      </c>
      <c r="AQ196" s="127"/>
      <c r="AR196" s="30">
        <v>0</v>
      </c>
      <c r="AS196" s="127"/>
      <c r="AT196" s="36">
        <v>44327</v>
      </c>
      <c r="AU196" s="36">
        <v>44560</v>
      </c>
      <c r="AV196" s="110"/>
      <c r="AW196" s="17" t="s">
        <v>87</v>
      </c>
      <c r="AX196" s="17"/>
      <c r="AY196" s="17"/>
      <c r="AZ196" s="17" t="s">
        <v>87</v>
      </c>
      <c r="BA196" s="24">
        <v>0</v>
      </c>
      <c r="BB196" s="17"/>
      <c r="BC196" s="17"/>
      <c r="BD196" s="17"/>
      <c r="BE196" s="37" t="s">
        <v>1663</v>
      </c>
      <c r="BF196" s="111">
        <f t="shared" si="2"/>
        <v>43705352</v>
      </c>
      <c r="BG196" s="39" t="s">
        <v>114</v>
      </c>
      <c r="BH196" s="40" t="s">
        <v>1664</v>
      </c>
      <c r="BI196" s="17" t="s">
        <v>91</v>
      </c>
      <c r="BJ196" s="17"/>
      <c r="BK196" s="118" t="s">
        <v>1665</v>
      </c>
      <c r="BL196" s="17" t="s">
        <v>1376</v>
      </c>
      <c r="BM196" s="42"/>
      <c r="BN196" s="17"/>
      <c r="BO196" s="113"/>
      <c r="BP196" s="113">
        <f t="shared" si="39"/>
        <v>4370535.2</v>
      </c>
      <c r="BQ196" s="64">
        <v>44742</v>
      </c>
      <c r="BR196" s="17"/>
      <c r="BS196" s="17"/>
      <c r="BT196" s="17"/>
    </row>
    <row r="197" spans="1:72" ht="12.75" customHeight="1">
      <c r="A197" s="19" t="s">
        <v>1666</v>
      </c>
      <c r="B197" s="20" t="s">
        <v>70</v>
      </c>
      <c r="C197" s="21" t="s">
        <v>1667</v>
      </c>
      <c r="D197" s="17">
        <v>189</v>
      </c>
      <c r="E197" s="17" t="s">
        <v>1668</v>
      </c>
      <c r="F197" s="23">
        <v>44320</v>
      </c>
      <c r="G197" s="22" t="s">
        <v>1669</v>
      </c>
      <c r="H197" s="17" t="s">
        <v>74</v>
      </c>
      <c r="I197" s="17" t="s">
        <v>75</v>
      </c>
      <c r="J197" s="24" t="s">
        <v>76</v>
      </c>
      <c r="K197" s="24">
        <v>34121</v>
      </c>
      <c r="L197" s="24">
        <v>37521</v>
      </c>
      <c r="M197" s="44"/>
      <c r="N197" s="23">
        <v>44321</v>
      </c>
      <c r="O197" s="17"/>
      <c r="P197" s="25">
        <v>5532323</v>
      </c>
      <c r="Q197" s="25">
        <v>43520941</v>
      </c>
      <c r="R197" s="109">
        <f t="shared" si="42"/>
        <v>6.6666670143604279E-2</v>
      </c>
      <c r="S197" s="17" t="s">
        <v>77</v>
      </c>
      <c r="T197" s="17" t="s">
        <v>78</v>
      </c>
      <c r="U197" s="27">
        <v>80762011</v>
      </c>
      <c r="V197" s="27" t="s">
        <v>79</v>
      </c>
      <c r="W197" s="28" t="s">
        <v>80</v>
      </c>
      <c r="X197" s="28"/>
      <c r="Y197" s="17"/>
      <c r="Z197" s="22" t="s">
        <v>98</v>
      </c>
      <c r="AA197" s="17" t="s">
        <v>99</v>
      </c>
      <c r="AB197" s="22" t="s">
        <v>100</v>
      </c>
      <c r="AC197" s="45">
        <v>44321</v>
      </c>
      <c r="AD197" s="22" t="s">
        <v>1670</v>
      </c>
      <c r="AE197" s="17" t="s">
        <v>272</v>
      </c>
      <c r="AF197" s="22" t="s">
        <v>83</v>
      </c>
      <c r="AG197" s="22" t="s">
        <v>78</v>
      </c>
      <c r="AH197" s="31">
        <v>51723033</v>
      </c>
      <c r="AI197" s="17" t="s">
        <v>273</v>
      </c>
      <c r="AJ197" s="24">
        <v>236</v>
      </c>
      <c r="AK197" s="22" t="s">
        <v>85</v>
      </c>
      <c r="AL197" s="125">
        <v>44321</v>
      </c>
      <c r="AM197" s="128">
        <v>44320</v>
      </c>
      <c r="AN197" s="22" t="s">
        <v>86</v>
      </c>
      <c r="AO197" s="24">
        <v>0</v>
      </c>
      <c r="AP197" s="27">
        <v>0</v>
      </c>
      <c r="AQ197" s="127"/>
      <c r="AR197" s="30">
        <v>0</v>
      </c>
      <c r="AS197" s="127"/>
      <c r="AT197" s="36">
        <v>44321</v>
      </c>
      <c r="AU197" s="36">
        <v>44560</v>
      </c>
      <c r="AV197" s="110"/>
      <c r="AW197" s="17" t="s">
        <v>87</v>
      </c>
      <c r="AX197" s="17"/>
      <c r="AY197" s="17"/>
      <c r="AZ197" s="17" t="s">
        <v>87</v>
      </c>
      <c r="BA197" s="24">
        <v>0</v>
      </c>
      <c r="BB197" s="17"/>
      <c r="BC197" s="17"/>
      <c r="BD197" s="17"/>
      <c r="BE197" s="37" t="s">
        <v>1671</v>
      </c>
      <c r="BF197" s="111">
        <f t="shared" si="2"/>
        <v>43520941</v>
      </c>
      <c r="BG197" s="39" t="s">
        <v>96</v>
      </c>
      <c r="BH197" s="65" t="s">
        <v>1672</v>
      </c>
      <c r="BI197" s="17" t="s">
        <v>91</v>
      </c>
      <c r="BJ197" s="17"/>
      <c r="BK197" s="118" t="s">
        <v>1673</v>
      </c>
      <c r="BL197" s="17" t="s">
        <v>1376</v>
      </c>
      <c r="BM197" s="42"/>
      <c r="BN197" s="17"/>
      <c r="BO197" s="113"/>
      <c r="BP197" s="113">
        <f t="shared" si="39"/>
        <v>4352094.1000000006</v>
      </c>
      <c r="BQ197" s="127">
        <v>44925</v>
      </c>
      <c r="BR197" s="17"/>
      <c r="BS197" s="17"/>
      <c r="BT197" s="17"/>
    </row>
    <row r="198" spans="1:72" ht="12.75" customHeight="1">
      <c r="A198" s="19" t="s">
        <v>1674</v>
      </c>
      <c r="B198" s="20" t="s">
        <v>70</v>
      </c>
      <c r="C198" s="21" t="s">
        <v>1675</v>
      </c>
      <c r="D198" s="17">
        <v>190</v>
      </c>
      <c r="E198" s="17" t="s">
        <v>1676</v>
      </c>
      <c r="F198" s="23">
        <v>44321</v>
      </c>
      <c r="G198" s="22" t="s">
        <v>1677</v>
      </c>
      <c r="H198" s="17" t="s">
        <v>74</v>
      </c>
      <c r="I198" s="17" t="s">
        <v>75</v>
      </c>
      <c r="J198" s="24" t="s">
        <v>76</v>
      </c>
      <c r="K198" s="24">
        <v>31921</v>
      </c>
      <c r="L198" s="24">
        <v>37821</v>
      </c>
      <c r="M198" s="44"/>
      <c r="N198" s="23">
        <v>44322</v>
      </c>
      <c r="O198" s="17"/>
      <c r="P198" s="25">
        <v>6120628</v>
      </c>
      <c r="Q198" s="25">
        <v>49169045</v>
      </c>
      <c r="R198" s="109">
        <f t="shared" si="42"/>
        <v>6.6666670143604279E-2</v>
      </c>
      <c r="S198" s="17" t="s">
        <v>77</v>
      </c>
      <c r="T198" s="17" t="s">
        <v>78</v>
      </c>
      <c r="U198" s="27">
        <v>52811163</v>
      </c>
      <c r="V198" s="27" t="s">
        <v>79</v>
      </c>
      <c r="W198" s="28" t="s">
        <v>80</v>
      </c>
      <c r="X198" s="28"/>
      <c r="Y198" s="17"/>
      <c r="Z198" s="22" t="s">
        <v>98</v>
      </c>
      <c r="AA198" s="17" t="s">
        <v>99</v>
      </c>
      <c r="AB198" s="22" t="s">
        <v>100</v>
      </c>
      <c r="AC198" s="45">
        <v>44323</v>
      </c>
      <c r="AD198" s="22" t="s">
        <v>1678</v>
      </c>
      <c r="AE198" s="17" t="s">
        <v>272</v>
      </c>
      <c r="AF198" s="22" t="s">
        <v>83</v>
      </c>
      <c r="AG198" s="22" t="s">
        <v>78</v>
      </c>
      <c r="AH198" s="31">
        <v>51723033</v>
      </c>
      <c r="AI198" s="17" t="s">
        <v>273</v>
      </c>
      <c r="AJ198" s="24">
        <v>241</v>
      </c>
      <c r="AK198" s="22" t="s">
        <v>85</v>
      </c>
      <c r="AL198" s="125">
        <v>44323</v>
      </c>
      <c r="AM198" s="128">
        <v>44321</v>
      </c>
      <c r="AN198" s="22" t="s">
        <v>86</v>
      </c>
      <c r="AO198" s="24">
        <v>0</v>
      </c>
      <c r="AP198" s="27">
        <v>0</v>
      </c>
      <c r="AQ198" s="127"/>
      <c r="AR198" s="30">
        <v>0</v>
      </c>
      <c r="AS198" s="127"/>
      <c r="AT198" s="36">
        <v>44323</v>
      </c>
      <c r="AU198" s="36">
        <v>44560</v>
      </c>
      <c r="AV198" s="110"/>
      <c r="AW198" s="17" t="s">
        <v>87</v>
      </c>
      <c r="AX198" s="17"/>
      <c r="AY198" s="17"/>
      <c r="AZ198" s="17" t="s">
        <v>87</v>
      </c>
      <c r="BA198" s="24">
        <v>0</v>
      </c>
      <c r="BB198" s="17"/>
      <c r="BC198" s="17"/>
      <c r="BD198" s="17"/>
      <c r="BE198" s="37" t="s">
        <v>1679</v>
      </c>
      <c r="BF198" s="111">
        <f t="shared" si="2"/>
        <v>49169045</v>
      </c>
      <c r="BG198" s="39" t="s">
        <v>196</v>
      </c>
      <c r="BH198" s="65" t="s">
        <v>1680</v>
      </c>
      <c r="BI198" s="17" t="s">
        <v>91</v>
      </c>
      <c r="BJ198" s="17"/>
      <c r="BK198" s="118" t="s">
        <v>1681</v>
      </c>
      <c r="BL198" s="17" t="s">
        <v>1376</v>
      </c>
      <c r="BM198" s="42"/>
      <c r="BN198" s="17"/>
      <c r="BO198" s="113"/>
      <c r="BP198" s="113">
        <f t="shared" si="39"/>
        <v>4916904.5</v>
      </c>
      <c r="BQ198" s="17"/>
      <c r="BR198" s="17"/>
      <c r="BS198" s="17"/>
      <c r="BT198" s="17"/>
    </row>
    <row r="199" spans="1:72" ht="12.75" customHeight="1">
      <c r="A199" s="19" t="s">
        <v>1682</v>
      </c>
      <c r="B199" s="20" t="s">
        <v>70</v>
      </c>
      <c r="C199" s="21" t="s">
        <v>1683</v>
      </c>
      <c r="D199" s="17">
        <v>191</v>
      </c>
      <c r="E199" s="17" t="s">
        <v>1684</v>
      </c>
      <c r="F199" s="23">
        <v>44327</v>
      </c>
      <c r="G199" s="22" t="s">
        <v>1685</v>
      </c>
      <c r="H199" s="17" t="s">
        <v>74</v>
      </c>
      <c r="I199" s="17" t="s">
        <v>75</v>
      </c>
      <c r="J199" s="24" t="s">
        <v>76</v>
      </c>
      <c r="K199" s="24">
        <v>22521</v>
      </c>
      <c r="L199" s="24">
        <v>39421</v>
      </c>
      <c r="M199" s="44"/>
      <c r="N199" s="23">
        <v>44328</v>
      </c>
      <c r="O199" s="17"/>
      <c r="P199" s="25">
        <v>3235673</v>
      </c>
      <c r="Q199" s="25">
        <v>24914682</v>
      </c>
      <c r="R199" s="109">
        <f t="shared" si="42"/>
        <v>-9.9999997764825821E-2</v>
      </c>
      <c r="S199" s="17" t="s">
        <v>77</v>
      </c>
      <c r="T199" s="17" t="s">
        <v>78</v>
      </c>
      <c r="U199" s="27">
        <v>77093248</v>
      </c>
      <c r="V199" s="27" t="s">
        <v>79</v>
      </c>
      <c r="W199" s="28" t="s">
        <v>80</v>
      </c>
      <c r="X199" s="28"/>
      <c r="Y199" s="17"/>
      <c r="Z199" s="22" t="s">
        <v>81</v>
      </c>
      <c r="AA199" s="29"/>
      <c r="AB199" s="30" t="s">
        <v>79</v>
      </c>
      <c r="AC199" s="30" t="s">
        <v>79</v>
      </c>
      <c r="AD199" s="30" t="s">
        <v>79</v>
      </c>
      <c r="AE199" s="75" t="s">
        <v>400</v>
      </c>
      <c r="AF199" s="22" t="s">
        <v>83</v>
      </c>
      <c r="AG199" s="22" t="s">
        <v>78</v>
      </c>
      <c r="AH199" s="31">
        <v>79690000</v>
      </c>
      <c r="AI199" s="17" t="s">
        <v>401</v>
      </c>
      <c r="AJ199" s="24">
        <v>231</v>
      </c>
      <c r="AK199" s="22" t="s">
        <v>85</v>
      </c>
      <c r="AL199" s="32" t="s">
        <v>79</v>
      </c>
      <c r="AM199" s="128">
        <v>44327</v>
      </c>
      <c r="AN199" s="22" t="s">
        <v>86</v>
      </c>
      <c r="AO199" s="24">
        <v>0</v>
      </c>
      <c r="AP199" s="27">
        <v>0</v>
      </c>
      <c r="AQ199" s="127"/>
      <c r="AR199" s="30">
        <v>0</v>
      </c>
      <c r="AS199" s="127"/>
      <c r="AT199" s="36">
        <v>44328</v>
      </c>
      <c r="AU199" s="36">
        <v>44560</v>
      </c>
      <c r="AV199" s="110"/>
      <c r="AW199" s="17" t="s">
        <v>87</v>
      </c>
      <c r="AX199" s="17"/>
      <c r="AY199" s="17"/>
      <c r="AZ199" s="17" t="s">
        <v>87</v>
      </c>
      <c r="BA199" s="24">
        <v>0</v>
      </c>
      <c r="BB199" s="17"/>
      <c r="BC199" s="17"/>
      <c r="BD199" s="17"/>
      <c r="BE199" s="37" t="s">
        <v>1686</v>
      </c>
      <c r="BF199" s="111">
        <f t="shared" si="2"/>
        <v>24914682</v>
      </c>
      <c r="BG199" s="39" t="s">
        <v>143</v>
      </c>
      <c r="BH199" s="65" t="s">
        <v>1687</v>
      </c>
      <c r="BI199" s="17" t="s">
        <v>91</v>
      </c>
      <c r="BJ199" s="17"/>
      <c r="BK199" s="118" t="s">
        <v>1688</v>
      </c>
      <c r="BL199" s="17" t="s">
        <v>1376</v>
      </c>
      <c r="BM199" s="42"/>
      <c r="BN199" s="17"/>
      <c r="BO199" s="113"/>
      <c r="BP199" s="113">
        <f t="shared" si="39"/>
        <v>2491468.2000000002</v>
      </c>
      <c r="BQ199" s="17" t="s">
        <v>79</v>
      </c>
      <c r="BR199" s="17"/>
      <c r="BS199" s="17"/>
      <c r="BT199" s="17"/>
    </row>
    <row r="200" spans="1:72" ht="12.75" customHeight="1">
      <c r="A200" s="19" t="s">
        <v>1689</v>
      </c>
      <c r="B200" s="20" t="s">
        <v>70</v>
      </c>
      <c r="C200" s="21" t="s">
        <v>1690</v>
      </c>
      <c r="D200" s="17">
        <v>192</v>
      </c>
      <c r="E200" s="17" t="s">
        <v>1691</v>
      </c>
      <c r="F200" s="23">
        <v>44327</v>
      </c>
      <c r="G200" s="22" t="s">
        <v>1692</v>
      </c>
      <c r="H200" s="17" t="s">
        <v>74</v>
      </c>
      <c r="I200" s="17" t="s">
        <v>75</v>
      </c>
      <c r="J200" s="24" t="s">
        <v>76</v>
      </c>
      <c r="K200" s="24">
        <v>23621</v>
      </c>
      <c r="L200" s="24">
        <v>39521</v>
      </c>
      <c r="M200" s="44"/>
      <c r="N200" s="23">
        <v>44328</v>
      </c>
      <c r="O200" s="17"/>
      <c r="P200" s="25">
        <v>3948428</v>
      </c>
      <c r="Q200" s="25">
        <v>30271281</v>
      </c>
      <c r="R200" s="109">
        <f t="shared" si="42"/>
        <v>-0.3333333320915699</v>
      </c>
      <c r="S200" s="17" t="s">
        <v>77</v>
      </c>
      <c r="T200" s="17" t="s">
        <v>78</v>
      </c>
      <c r="U200" s="27">
        <v>1085301502</v>
      </c>
      <c r="V200" s="27" t="s">
        <v>79</v>
      </c>
      <c r="W200" s="28" t="s">
        <v>80</v>
      </c>
      <c r="X200" s="28"/>
      <c r="Y200" s="17"/>
      <c r="Z200" s="22" t="s">
        <v>81</v>
      </c>
      <c r="AA200" s="29"/>
      <c r="AB200" s="30" t="s">
        <v>79</v>
      </c>
      <c r="AC200" s="30" t="s">
        <v>79</v>
      </c>
      <c r="AD200" s="30" t="s">
        <v>79</v>
      </c>
      <c r="AE200" s="75" t="s">
        <v>400</v>
      </c>
      <c r="AF200" s="22" t="s">
        <v>83</v>
      </c>
      <c r="AG200" s="22" t="s">
        <v>78</v>
      </c>
      <c r="AH200" s="31">
        <v>79690000</v>
      </c>
      <c r="AI200" s="17" t="s">
        <v>401</v>
      </c>
      <c r="AJ200" s="24">
        <v>230</v>
      </c>
      <c r="AK200" s="22" t="s">
        <v>85</v>
      </c>
      <c r="AL200" s="32" t="s">
        <v>79</v>
      </c>
      <c r="AM200" s="128">
        <v>44327</v>
      </c>
      <c r="AN200" s="22" t="s">
        <v>86</v>
      </c>
      <c r="AO200" s="24">
        <v>0</v>
      </c>
      <c r="AP200" s="27">
        <v>0</v>
      </c>
      <c r="AQ200" s="127"/>
      <c r="AR200" s="30">
        <v>0</v>
      </c>
      <c r="AS200" s="127"/>
      <c r="AT200" s="36">
        <v>44328</v>
      </c>
      <c r="AU200" s="36">
        <v>44560</v>
      </c>
      <c r="AV200" s="110"/>
      <c r="AW200" s="17" t="s">
        <v>87</v>
      </c>
      <c r="AX200" s="17"/>
      <c r="AY200" s="17"/>
      <c r="AZ200" s="17" t="s">
        <v>87</v>
      </c>
      <c r="BA200" s="24">
        <v>0</v>
      </c>
      <c r="BB200" s="17"/>
      <c r="BC200" s="17"/>
      <c r="BD200" s="17"/>
      <c r="BE200" s="37" t="s">
        <v>1693</v>
      </c>
      <c r="BF200" s="111">
        <f t="shared" si="2"/>
        <v>30271281</v>
      </c>
      <c r="BG200" s="39" t="s">
        <v>196</v>
      </c>
      <c r="BH200" s="65" t="s">
        <v>1694</v>
      </c>
      <c r="BI200" s="17" t="s">
        <v>91</v>
      </c>
      <c r="BJ200" s="17"/>
      <c r="BK200" s="118" t="s">
        <v>1695</v>
      </c>
      <c r="BL200" s="17" t="s">
        <v>1376</v>
      </c>
      <c r="BM200" s="42"/>
      <c r="BN200" s="17"/>
      <c r="BO200" s="113"/>
      <c r="BP200" s="113">
        <f t="shared" si="39"/>
        <v>3027128.1</v>
      </c>
      <c r="BQ200" s="17" t="s">
        <v>79</v>
      </c>
      <c r="BR200" s="17"/>
      <c r="BS200" s="17"/>
      <c r="BT200" s="17"/>
    </row>
    <row r="201" spans="1:72" ht="12.75" customHeight="1">
      <c r="A201" s="19" t="s">
        <v>1696</v>
      </c>
      <c r="B201" s="20" t="s">
        <v>70</v>
      </c>
      <c r="C201" s="21" t="s">
        <v>1697</v>
      </c>
      <c r="D201" s="17">
        <v>193</v>
      </c>
      <c r="E201" s="17" t="s">
        <v>1698</v>
      </c>
      <c r="F201" s="23">
        <v>44328</v>
      </c>
      <c r="G201" s="22" t="s">
        <v>1699</v>
      </c>
      <c r="H201" s="17" t="s">
        <v>74</v>
      </c>
      <c r="I201" s="17" t="s">
        <v>75</v>
      </c>
      <c r="J201" s="24" t="s">
        <v>76</v>
      </c>
      <c r="K201" s="24">
        <v>23821</v>
      </c>
      <c r="L201" s="24">
        <v>39621</v>
      </c>
      <c r="M201" s="44"/>
      <c r="N201" s="23">
        <v>44328</v>
      </c>
      <c r="O201" s="17"/>
      <c r="P201" s="25">
        <v>5532323</v>
      </c>
      <c r="Q201" s="25">
        <v>42230065</v>
      </c>
      <c r="R201" s="109">
        <f t="shared" si="42"/>
        <v>-0.56666666269302368</v>
      </c>
      <c r="S201" s="17" t="s">
        <v>77</v>
      </c>
      <c r="T201" s="17" t="s">
        <v>78</v>
      </c>
      <c r="U201" s="27">
        <v>79854379</v>
      </c>
      <c r="V201" s="27" t="s">
        <v>79</v>
      </c>
      <c r="W201" s="28" t="s">
        <v>80</v>
      </c>
      <c r="X201" s="28"/>
      <c r="Y201" s="17"/>
      <c r="Z201" s="22" t="s">
        <v>98</v>
      </c>
      <c r="AA201" s="17" t="s">
        <v>99</v>
      </c>
      <c r="AB201" s="22" t="s">
        <v>100</v>
      </c>
      <c r="AC201" s="45">
        <v>44328</v>
      </c>
      <c r="AD201" s="22" t="s">
        <v>1700</v>
      </c>
      <c r="AE201" s="75" t="s">
        <v>400</v>
      </c>
      <c r="AF201" s="22" t="s">
        <v>83</v>
      </c>
      <c r="AG201" s="22" t="s">
        <v>78</v>
      </c>
      <c r="AH201" s="31">
        <v>79690000</v>
      </c>
      <c r="AI201" s="17" t="s">
        <v>401</v>
      </c>
      <c r="AJ201" s="24">
        <v>229</v>
      </c>
      <c r="AK201" s="22" t="s">
        <v>85</v>
      </c>
      <c r="AL201" s="125">
        <v>44328</v>
      </c>
      <c r="AM201" s="128">
        <v>44327</v>
      </c>
      <c r="AN201" s="22" t="s">
        <v>86</v>
      </c>
      <c r="AO201" s="24">
        <v>0</v>
      </c>
      <c r="AP201" s="27">
        <v>0</v>
      </c>
      <c r="AQ201" s="127"/>
      <c r="AR201" s="30">
        <v>0</v>
      </c>
      <c r="AS201" s="127"/>
      <c r="AT201" s="36">
        <v>44328</v>
      </c>
      <c r="AU201" s="36">
        <v>44560</v>
      </c>
      <c r="AV201" s="110"/>
      <c r="AW201" s="17" t="s">
        <v>87</v>
      </c>
      <c r="AX201" s="17"/>
      <c r="AY201" s="17"/>
      <c r="AZ201" s="17" t="s">
        <v>87</v>
      </c>
      <c r="BA201" s="24">
        <v>0</v>
      </c>
      <c r="BB201" s="17"/>
      <c r="BC201" s="17"/>
      <c r="BD201" s="17"/>
      <c r="BE201" s="37" t="s">
        <v>1701</v>
      </c>
      <c r="BF201" s="111">
        <f t="shared" si="2"/>
        <v>42230065</v>
      </c>
      <c r="BG201" s="39" t="s">
        <v>96</v>
      </c>
      <c r="BH201" s="65" t="s">
        <v>1702</v>
      </c>
      <c r="BI201" s="17" t="s">
        <v>91</v>
      </c>
      <c r="BJ201" s="17"/>
      <c r="BK201" s="118" t="s">
        <v>1703</v>
      </c>
      <c r="BL201" s="17" t="s">
        <v>1376</v>
      </c>
      <c r="BM201" s="42"/>
      <c r="BN201" s="17"/>
      <c r="BO201" s="113"/>
      <c r="BP201" s="113">
        <f t="shared" si="39"/>
        <v>4223006.5</v>
      </c>
      <c r="BQ201" s="64">
        <v>44742</v>
      </c>
      <c r="BR201" s="17"/>
      <c r="BS201" s="17"/>
      <c r="BT201" s="17"/>
    </row>
    <row r="202" spans="1:72" ht="12.75" customHeight="1">
      <c r="A202" s="19" t="s">
        <v>1704</v>
      </c>
      <c r="B202" s="20" t="s">
        <v>70</v>
      </c>
      <c r="C202" s="21" t="s">
        <v>1705</v>
      </c>
      <c r="D202" s="17">
        <v>194</v>
      </c>
      <c r="E202" s="17" t="s">
        <v>1706</v>
      </c>
      <c r="F202" s="23">
        <v>44341</v>
      </c>
      <c r="G202" s="22" t="s">
        <v>1707</v>
      </c>
      <c r="H202" s="17" t="s">
        <v>74</v>
      </c>
      <c r="I202" s="17" t="s">
        <v>75</v>
      </c>
      <c r="J202" s="24" t="s">
        <v>76</v>
      </c>
      <c r="K202" s="24">
        <v>34421</v>
      </c>
      <c r="L202" s="24">
        <v>43221</v>
      </c>
      <c r="M202" s="44"/>
      <c r="N202" s="23">
        <v>44342</v>
      </c>
      <c r="O202" s="17"/>
      <c r="P202" s="25">
        <v>6595797</v>
      </c>
      <c r="Q202" s="25">
        <v>47709598</v>
      </c>
      <c r="R202" s="109">
        <f t="shared" si="42"/>
        <v>-0.29999999701976776</v>
      </c>
      <c r="S202" s="17" t="s">
        <v>77</v>
      </c>
      <c r="T202" s="17" t="s">
        <v>78</v>
      </c>
      <c r="U202" s="27">
        <v>46384587</v>
      </c>
      <c r="V202" s="27" t="s">
        <v>79</v>
      </c>
      <c r="W202" s="28" t="s">
        <v>80</v>
      </c>
      <c r="X202" s="28"/>
      <c r="Y202" s="17"/>
      <c r="Z202" s="22" t="s">
        <v>98</v>
      </c>
      <c r="AA202" s="29" t="s">
        <v>270</v>
      </c>
      <c r="AB202" s="22" t="s">
        <v>100</v>
      </c>
      <c r="AC202" s="45">
        <v>44342</v>
      </c>
      <c r="AD202" s="22" t="s">
        <v>1708</v>
      </c>
      <c r="AE202" s="17" t="s">
        <v>272</v>
      </c>
      <c r="AF202" s="22" t="s">
        <v>83</v>
      </c>
      <c r="AG202" s="22" t="s">
        <v>78</v>
      </c>
      <c r="AH202" s="31">
        <v>51723033</v>
      </c>
      <c r="AI202" s="17" t="s">
        <v>273</v>
      </c>
      <c r="AJ202" s="24">
        <v>217</v>
      </c>
      <c r="AK202" s="22" t="s">
        <v>85</v>
      </c>
      <c r="AL202" s="125">
        <v>44342</v>
      </c>
      <c r="AM202" s="128">
        <v>44341</v>
      </c>
      <c r="AN202" s="22" t="s">
        <v>86</v>
      </c>
      <c r="AO202" s="24">
        <v>0</v>
      </c>
      <c r="AP202" s="27">
        <v>0</v>
      </c>
      <c r="AQ202" s="127"/>
      <c r="AR202" s="30">
        <v>0</v>
      </c>
      <c r="AS202" s="127"/>
      <c r="AT202" s="36">
        <v>44342</v>
      </c>
      <c r="AU202" s="36">
        <v>44560</v>
      </c>
      <c r="AV202" s="110"/>
      <c r="AW202" s="17" t="s">
        <v>87</v>
      </c>
      <c r="AX202" s="17"/>
      <c r="AY202" s="17"/>
      <c r="AZ202" s="17" t="s">
        <v>87</v>
      </c>
      <c r="BA202" s="24">
        <v>0</v>
      </c>
      <c r="BB202" s="17"/>
      <c r="BC202" s="17"/>
      <c r="BD202" s="17"/>
      <c r="BE202" s="37" t="s">
        <v>1709</v>
      </c>
      <c r="BF202" s="111">
        <f t="shared" si="2"/>
        <v>47709598</v>
      </c>
      <c r="BG202" s="39" t="s">
        <v>196</v>
      </c>
      <c r="BH202" s="65" t="s">
        <v>1710</v>
      </c>
      <c r="BI202" s="17" t="s">
        <v>91</v>
      </c>
      <c r="BJ202" s="17"/>
      <c r="BK202" s="118" t="s">
        <v>1711</v>
      </c>
      <c r="BL202" s="17" t="s">
        <v>1376</v>
      </c>
      <c r="BM202" s="42"/>
      <c r="BN202" s="17"/>
      <c r="BO202" s="113"/>
      <c r="BP202" s="113">
        <f t="shared" si="39"/>
        <v>4770959.8</v>
      </c>
      <c r="BQ202" s="64">
        <v>44744</v>
      </c>
      <c r="BR202" s="17"/>
      <c r="BS202" s="17"/>
      <c r="BT202" s="17"/>
    </row>
    <row r="203" spans="1:72" ht="12.75" customHeight="1">
      <c r="A203" s="19" t="s">
        <v>1712</v>
      </c>
      <c r="B203" s="20" t="s">
        <v>70</v>
      </c>
      <c r="C203" s="21" t="s">
        <v>1713</v>
      </c>
      <c r="D203" s="17">
        <v>195</v>
      </c>
      <c r="E203" s="17" t="s">
        <v>1714</v>
      </c>
      <c r="F203" s="23">
        <v>44341</v>
      </c>
      <c r="G203" s="22" t="s">
        <v>1715</v>
      </c>
      <c r="H203" s="17" t="s">
        <v>74</v>
      </c>
      <c r="I203" s="17" t="s">
        <v>75</v>
      </c>
      <c r="J203" s="24" t="s">
        <v>76</v>
      </c>
      <c r="K203" s="24">
        <v>34621</v>
      </c>
      <c r="L203" s="24">
        <v>43321</v>
      </c>
      <c r="M203" s="44"/>
      <c r="N203" s="23">
        <v>44343</v>
      </c>
      <c r="O203" s="17"/>
      <c r="P203" s="25">
        <v>5532323</v>
      </c>
      <c r="Q203" s="25">
        <v>40017136</v>
      </c>
      <c r="R203" s="109">
        <f t="shared" si="42"/>
        <v>-0.36666666716337204</v>
      </c>
      <c r="S203" s="17" t="s">
        <v>77</v>
      </c>
      <c r="T203" s="17" t="s">
        <v>78</v>
      </c>
      <c r="U203" s="27">
        <v>80230426</v>
      </c>
      <c r="V203" s="27" t="s">
        <v>79</v>
      </c>
      <c r="W203" s="28" t="s">
        <v>80</v>
      </c>
      <c r="X203" s="28"/>
      <c r="Y203" s="17"/>
      <c r="Z203" s="22" t="s">
        <v>81</v>
      </c>
      <c r="AA203" s="29"/>
      <c r="AB203" s="30" t="s">
        <v>79</v>
      </c>
      <c r="AC203" s="30" t="s">
        <v>79</v>
      </c>
      <c r="AD203" s="30" t="s">
        <v>79</v>
      </c>
      <c r="AE203" s="17" t="s">
        <v>272</v>
      </c>
      <c r="AF203" s="22" t="s">
        <v>83</v>
      </c>
      <c r="AG203" s="22" t="s">
        <v>78</v>
      </c>
      <c r="AH203" s="31">
        <v>51723033</v>
      </c>
      <c r="AI203" s="17" t="s">
        <v>273</v>
      </c>
      <c r="AJ203" s="24">
        <v>217</v>
      </c>
      <c r="AK203" s="22" t="s">
        <v>85</v>
      </c>
      <c r="AL203" s="32" t="s">
        <v>79</v>
      </c>
      <c r="AM203" s="128">
        <v>44342</v>
      </c>
      <c r="AN203" s="22" t="s">
        <v>86</v>
      </c>
      <c r="AO203" s="24">
        <v>0</v>
      </c>
      <c r="AP203" s="27">
        <v>0</v>
      </c>
      <c r="AQ203" s="127"/>
      <c r="AR203" s="30">
        <v>0</v>
      </c>
      <c r="AS203" s="127"/>
      <c r="AT203" s="36">
        <v>44343</v>
      </c>
      <c r="AU203" s="36">
        <v>44560</v>
      </c>
      <c r="AV203" s="110"/>
      <c r="AW203" s="17" t="s">
        <v>87</v>
      </c>
      <c r="AX203" s="17"/>
      <c r="AY203" s="17"/>
      <c r="AZ203" s="17" t="s">
        <v>87</v>
      </c>
      <c r="BA203" s="24">
        <v>0</v>
      </c>
      <c r="BB203" s="17"/>
      <c r="BC203" s="17"/>
      <c r="BD203" s="17"/>
      <c r="BE203" s="37" t="s">
        <v>1716</v>
      </c>
      <c r="BF203" s="111">
        <f t="shared" si="2"/>
        <v>40017136</v>
      </c>
      <c r="BG203" s="39" t="s">
        <v>143</v>
      </c>
      <c r="BH203" s="65" t="s">
        <v>1717</v>
      </c>
      <c r="BI203" s="17" t="s">
        <v>91</v>
      </c>
      <c r="BJ203" s="17"/>
      <c r="BK203" s="118" t="s">
        <v>1718</v>
      </c>
      <c r="BL203" s="17" t="s">
        <v>1376</v>
      </c>
      <c r="BM203" s="42"/>
      <c r="BN203" s="17"/>
      <c r="BO203" s="113"/>
      <c r="BP203" s="113">
        <f t="shared" si="39"/>
        <v>4001713.6</v>
      </c>
      <c r="BQ203" s="17" t="s">
        <v>79</v>
      </c>
      <c r="BR203" s="17"/>
      <c r="BS203" s="17"/>
      <c r="BT203" s="17"/>
    </row>
    <row r="204" spans="1:72" ht="12.75" customHeight="1">
      <c r="A204" s="19" t="s">
        <v>1719</v>
      </c>
      <c r="B204" s="20" t="s">
        <v>70</v>
      </c>
      <c r="C204" s="21" t="s">
        <v>1720</v>
      </c>
      <c r="D204" s="17">
        <v>196</v>
      </c>
      <c r="E204" s="17" t="s">
        <v>1721</v>
      </c>
      <c r="F204" s="23">
        <v>44342</v>
      </c>
      <c r="G204" s="22" t="s">
        <v>1722</v>
      </c>
      <c r="H204" s="17" t="s">
        <v>74</v>
      </c>
      <c r="I204" s="17" t="s">
        <v>75</v>
      </c>
      <c r="J204" s="24" t="s">
        <v>76</v>
      </c>
      <c r="K204" s="24">
        <v>28121</v>
      </c>
      <c r="L204" s="24">
        <v>43421</v>
      </c>
      <c r="M204" s="44"/>
      <c r="N204" s="23">
        <v>44343</v>
      </c>
      <c r="O204" s="17"/>
      <c r="P204" s="25">
        <v>3235673</v>
      </c>
      <c r="Q204" s="25">
        <v>23404701</v>
      </c>
      <c r="R204" s="109">
        <f t="shared" si="42"/>
        <v>-0.36666666716337204</v>
      </c>
      <c r="S204" s="17" t="s">
        <v>77</v>
      </c>
      <c r="T204" s="17" t="s">
        <v>78</v>
      </c>
      <c r="U204" s="27">
        <v>1225088807</v>
      </c>
      <c r="V204" s="27" t="s">
        <v>79</v>
      </c>
      <c r="W204" s="28" t="s">
        <v>80</v>
      </c>
      <c r="X204" s="28"/>
      <c r="Y204" s="17"/>
      <c r="Z204" s="22" t="s">
        <v>81</v>
      </c>
      <c r="AA204" s="29"/>
      <c r="AB204" s="30" t="s">
        <v>79</v>
      </c>
      <c r="AC204" s="30" t="s">
        <v>79</v>
      </c>
      <c r="AD204" s="30" t="s">
        <v>79</v>
      </c>
      <c r="AE204" s="17" t="s">
        <v>178</v>
      </c>
      <c r="AF204" s="22" t="s">
        <v>83</v>
      </c>
      <c r="AG204" s="22" t="s">
        <v>78</v>
      </c>
      <c r="AH204" s="31">
        <v>35114738</v>
      </c>
      <c r="AI204" s="17" t="s">
        <v>179</v>
      </c>
      <c r="AJ204" s="24">
        <v>217</v>
      </c>
      <c r="AK204" s="22" t="s">
        <v>85</v>
      </c>
      <c r="AL204" s="32" t="s">
        <v>79</v>
      </c>
      <c r="AM204" s="128">
        <v>44342</v>
      </c>
      <c r="AN204" s="22" t="s">
        <v>86</v>
      </c>
      <c r="AO204" s="24">
        <v>0</v>
      </c>
      <c r="AP204" s="27">
        <v>0</v>
      </c>
      <c r="AQ204" s="127"/>
      <c r="AR204" s="30">
        <v>0</v>
      </c>
      <c r="AS204" s="127"/>
      <c r="AT204" s="36">
        <v>44343</v>
      </c>
      <c r="AU204" s="36">
        <v>44560</v>
      </c>
      <c r="AV204" s="110"/>
      <c r="AW204" s="17" t="s">
        <v>87</v>
      </c>
      <c r="AX204" s="17"/>
      <c r="AY204" s="17"/>
      <c r="AZ204" s="17" t="s">
        <v>87</v>
      </c>
      <c r="BA204" s="24">
        <v>0</v>
      </c>
      <c r="BB204" s="17"/>
      <c r="BC204" s="17"/>
      <c r="BD204" s="17"/>
      <c r="BE204" s="37" t="s">
        <v>1723</v>
      </c>
      <c r="BF204" s="111">
        <f t="shared" si="2"/>
        <v>23404701</v>
      </c>
      <c r="BG204" s="39" t="s">
        <v>196</v>
      </c>
      <c r="BH204" s="40" t="s">
        <v>1724</v>
      </c>
      <c r="BI204" s="17" t="s">
        <v>91</v>
      </c>
      <c r="BJ204" s="17"/>
      <c r="BK204" s="118" t="s">
        <v>1725</v>
      </c>
      <c r="BL204" s="17" t="s">
        <v>1376</v>
      </c>
      <c r="BM204" s="42"/>
      <c r="BN204" s="17"/>
      <c r="BO204" s="113"/>
      <c r="BP204" s="113">
        <f t="shared" si="39"/>
        <v>2340470.1</v>
      </c>
      <c r="BQ204" s="17" t="s">
        <v>79</v>
      </c>
      <c r="BR204" s="17"/>
      <c r="BS204" s="17"/>
      <c r="BT204" s="17"/>
    </row>
    <row r="205" spans="1:72" ht="12.75" customHeight="1">
      <c r="A205" s="19" t="s">
        <v>1726</v>
      </c>
      <c r="B205" s="20" t="s">
        <v>70</v>
      </c>
      <c r="C205" s="21" t="s">
        <v>1727</v>
      </c>
      <c r="D205" s="17">
        <v>197</v>
      </c>
      <c r="E205" s="17" t="s">
        <v>1728</v>
      </c>
      <c r="F205" s="23">
        <v>44343</v>
      </c>
      <c r="G205" s="22" t="s">
        <v>1729</v>
      </c>
      <c r="H205" s="17" t="s">
        <v>74</v>
      </c>
      <c r="I205" s="17" t="s">
        <v>75</v>
      </c>
      <c r="J205" s="24" t="s">
        <v>76</v>
      </c>
      <c r="K205" s="24">
        <v>23221</v>
      </c>
      <c r="L205" s="24">
        <v>44221</v>
      </c>
      <c r="M205" s="44"/>
      <c r="N205" s="23">
        <v>44347</v>
      </c>
      <c r="O205" s="17"/>
      <c r="P205" s="25">
        <v>3948428</v>
      </c>
      <c r="Q205" s="25">
        <v>28297067</v>
      </c>
      <c r="R205" s="109">
        <f t="shared" si="42"/>
        <v>-0.3333333320915699</v>
      </c>
      <c r="S205" s="17" t="s">
        <v>77</v>
      </c>
      <c r="T205" s="17" t="s">
        <v>78</v>
      </c>
      <c r="U205" s="27">
        <v>1053818489</v>
      </c>
      <c r="V205" s="27" t="s">
        <v>79</v>
      </c>
      <c r="W205" s="28" t="s">
        <v>80</v>
      </c>
      <c r="X205" s="28"/>
      <c r="Y205" s="17"/>
      <c r="Z205" s="22" t="s">
        <v>81</v>
      </c>
      <c r="AA205" s="29"/>
      <c r="AB205" s="30" t="s">
        <v>79</v>
      </c>
      <c r="AC205" s="30" t="s">
        <v>79</v>
      </c>
      <c r="AD205" s="30" t="s">
        <v>79</v>
      </c>
      <c r="AE205" s="17" t="s">
        <v>469</v>
      </c>
      <c r="AF205" s="22" t="s">
        <v>83</v>
      </c>
      <c r="AG205" s="22" t="s">
        <v>78</v>
      </c>
      <c r="AH205" s="31">
        <v>5947992</v>
      </c>
      <c r="AI205" s="17" t="s">
        <v>470</v>
      </c>
      <c r="AJ205" s="24">
        <v>215</v>
      </c>
      <c r="AK205" s="22" t="s">
        <v>85</v>
      </c>
      <c r="AL205" s="32" t="s">
        <v>79</v>
      </c>
      <c r="AM205" s="128">
        <v>44344</v>
      </c>
      <c r="AN205" s="22" t="s">
        <v>86</v>
      </c>
      <c r="AO205" s="24">
        <v>0</v>
      </c>
      <c r="AP205" s="27">
        <v>0</v>
      </c>
      <c r="AQ205" s="127"/>
      <c r="AR205" s="30">
        <v>0</v>
      </c>
      <c r="AS205" s="127"/>
      <c r="AT205" s="36">
        <v>44348</v>
      </c>
      <c r="AU205" s="36">
        <v>44560</v>
      </c>
      <c r="AV205" s="110"/>
      <c r="AW205" s="17" t="s">
        <v>87</v>
      </c>
      <c r="AX205" s="17"/>
      <c r="AY205" s="17"/>
      <c r="AZ205" s="17" t="s">
        <v>87</v>
      </c>
      <c r="BA205" s="24">
        <v>0</v>
      </c>
      <c r="BB205" s="17"/>
      <c r="BC205" s="17"/>
      <c r="BD205" s="17"/>
      <c r="BE205" s="37" t="s">
        <v>1730</v>
      </c>
      <c r="BF205" s="111">
        <f t="shared" si="2"/>
        <v>28297067</v>
      </c>
      <c r="BG205" s="39" t="s">
        <v>114</v>
      </c>
      <c r="BH205" s="40" t="s">
        <v>1731</v>
      </c>
      <c r="BI205" s="17" t="s">
        <v>91</v>
      </c>
      <c r="BJ205" s="17"/>
      <c r="BK205" s="118" t="s">
        <v>1732</v>
      </c>
      <c r="BL205" s="17" t="s">
        <v>1376</v>
      </c>
      <c r="BM205" s="42"/>
      <c r="BN205" s="17"/>
      <c r="BO205" s="113"/>
      <c r="BP205" s="113">
        <f t="shared" si="39"/>
        <v>2829706.7</v>
      </c>
      <c r="BQ205" s="17" t="s">
        <v>79</v>
      </c>
      <c r="BR205" s="17"/>
      <c r="BS205" s="17"/>
      <c r="BT205" s="17"/>
    </row>
    <row r="206" spans="1:72" ht="12.75" customHeight="1">
      <c r="A206" s="19" t="s">
        <v>1733</v>
      </c>
      <c r="B206" s="20" t="s">
        <v>70</v>
      </c>
      <c r="C206" s="21" t="s">
        <v>1734</v>
      </c>
      <c r="D206" s="17">
        <v>198</v>
      </c>
      <c r="E206" s="17" t="s">
        <v>1735</v>
      </c>
      <c r="F206" s="23">
        <v>44344</v>
      </c>
      <c r="G206" s="22" t="s">
        <v>1736</v>
      </c>
      <c r="H206" s="17" t="s">
        <v>74</v>
      </c>
      <c r="I206" s="17" t="s">
        <v>75</v>
      </c>
      <c r="J206" s="24" t="s">
        <v>76</v>
      </c>
      <c r="K206" s="24">
        <v>35021</v>
      </c>
      <c r="L206" s="24">
        <v>44321</v>
      </c>
      <c r="M206" s="44"/>
      <c r="N206" s="23">
        <v>44347</v>
      </c>
      <c r="O206" s="17"/>
      <c r="P206" s="25">
        <v>2262044</v>
      </c>
      <c r="Q206" s="25">
        <v>16211315</v>
      </c>
      <c r="R206" s="109">
        <f t="shared" si="42"/>
        <v>-0.3333333320915699</v>
      </c>
      <c r="S206" s="17" t="s">
        <v>77</v>
      </c>
      <c r="T206" s="17" t="s">
        <v>78</v>
      </c>
      <c r="U206" s="27">
        <v>1020823348</v>
      </c>
      <c r="V206" s="27" t="s">
        <v>79</v>
      </c>
      <c r="W206" s="28" t="s">
        <v>80</v>
      </c>
      <c r="X206" s="28"/>
      <c r="Y206" s="17"/>
      <c r="Z206" s="22" t="s">
        <v>81</v>
      </c>
      <c r="AA206" s="29"/>
      <c r="AB206" s="30" t="s">
        <v>79</v>
      </c>
      <c r="AC206" s="30" t="s">
        <v>79</v>
      </c>
      <c r="AD206" s="30" t="s">
        <v>79</v>
      </c>
      <c r="AE206" s="75" t="s">
        <v>400</v>
      </c>
      <c r="AF206" s="22" t="s">
        <v>83</v>
      </c>
      <c r="AG206" s="22" t="s">
        <v>78</v>
      </c>
      <c r="AH206" s="31">
        <v>79690000</v>
      </c>
      <c r="AI206" s="17" t="s">
        <v>401</v>
      </c>
      <c r="AJ206" s="24">
        <v>215</v>
      </c>
      <c r="AK206" s="22" t="s">
        <v>85</v>
      </c>
      <c r="AL206" s="32" t="s">
        <v>79</v>
      </c>
      <c r="AM206" s="128">
        <v>44344</v>
      </c>
      <c r="AN206" s="22" t="s">
        <v>86</v>
      </c>
      <c r="AO206" s="24">
        <v>0</v>
      </c>
      <c r="AP206" s="27">
        <v>0</v>
      </c>
      <c r="AQ206" s="127"/>
      <c r="AR206" s="30">
        <v>0</v>
      </c>
      <c r="AS206" s="127"/>
      <c r="AT206" s="36">
        <v>44348</v>
      </c>
      <c r="AU206" s="36">
        <v>44560</v>
      </c>
      <c r="AV206" s="110"/>
      <c r="AW206" s="17" t="s">
        <v>87</v>
      </c>
      <c r="AX206" s="17"/>
      <c r="AY206" s="17"/>
      <c r="AZ206" s="17" t="s">
        <v>87</v>
      </c>
      <c r="BA206" s="24">
        <v>0</v>
      </c>
      <c r="BB206" s="17"/>
      <c r="BC206" s="17"/>
      <c r="BD206" s="17"/>
      <c r="BE206" s="37" t="s">
        <v>1737</v>
      </c>
      <c r="BF206" s="111">
        <f t="shared" si="2"/>
        <v>16211315</v>
      </c>
      <c r="BG206" s="39" t="s">
        <v>143</v>
      </c>
      <c r="BH206" s="65" t="s">
        <v>1738</v>
      </c>
      <c r="BI206" s="17" t="s">
        <v>91</v>
      </c>
      <c r="BJ206" s="17"/>
      <c r="BK206" s="118" t="s">
        <v>1739</v>
      </c>
      <c r="BL206" s="17" t="s">
        <v>1376</v>
      </c>
      <c r="BM206" s="42"/>
      <c r="BN206" s="17"/>
      <c r="BO206" s="113"/>
      <c r="BP206" s="113">
        <f t="shared" si="39"/>
        <v>1621131.5</v>
      </c>
      <c r="BQ206" s="17" t="s">
        <v>79</v>
      </c>
      <c r="BR206" s="17"/>
      <c r="BS206" s="17"/>
      <c r="BT206" s="17"/>
    </row>
    <row r="207" spans="1:72" ht="12.75" customHeight="1">
      <c r="A207" s="19" t="s">
        <v>1740</v>
      </c>
      <c r="B207" s="20" t="s">
        <v>70</v>
      </c>
      <c r="C207" s="21" t="s">
        <v>1741</v>
      </c>
      <c r="D207" s="17">
        <v>199</v>
      </c>
      <c r="E207" s="17" t="s">
        <v>1742</v>
      </c>
      <c r="F207" s="23">
        <v>44344</v>
      </c>
      <c r="G207" s="22" t="s">
        <v>1743</v>
      </c>
      <c r="H207" s="17" t="s">
        <v>74</v>
      </c>
      <c r="I207" s="17" t="s">
        <v>75</v>
      </c>
      <c r="J207" s="24" t="s">
        <v>76</v>
      </c>
      <c r="K207" s="24">
        <v>19621</v>
      </c>
      <c r="L207" s="24">
        <v>44421</v>
      </c>
      <c r="M207" s="44"/>
      <c r="N207" s="23">
        <v>44347</v>
      </c>
      <c r="O207" s="17"/>
      <c r="P207" s="25">
        <v>4536731</v>
      </c>
      <c r="Q207" s="25">
        <v>32210790</v>
      </c>
      <c r="R207" s="109">
        <f t="shared" si="42"/>
        <v>-0.10000000149011612</v>
      </c>
      <c r="S207" s="17" t="s">
        <v>77</v>
      </c>
      <c r="T207" s="17" t="s">
        <v>78</v>
      </c>
      <c r="U207" s="27">
        <v>80173880</v>
      </c>
      <c r="V207" s="27" t="s">
        <v>79</v>
      </c>
      <c r="W207" s="28" t="s">
        <v>80</v>
      </c>
      <c r="X207" s="28"/>
      <c r="Y207" s="17"/>
      <c r="Z207" s="22" t="s">
        <v>81</v>
      </c>
      <c r="AA207" s="29"/>
      <c r="AB207" s="30" t="s">
        <v>79</v>
      </c>
      <c r="AC207" s="30" t="s">
        <v>79</v>
      </c>
      <c r="AD207" s="30" t="s">
        <v>79</v>
      </c>
      <c r="AE207" s="17" t="s">
        <v>272</v>
      </c>
      <c r="AF207" s="22" t="s">
        <v>83</v>
      </c>
      <c r="AG207" s="22" t="s">
        <v>78</v>
      </c>
      <c r="AH207" s="31">
        <v>51723033</v>
      </c>
      <c r="AI207" s="17" t="s">
        <v>273</v>
      </c>
      <c r="AJ207" s="24">
        <v>213</v>
      </c>
      <c r="AK207" s="22" t="s">
        <v>85</v>
      </c>
      <c r="AL207" s="32" t="s">
        <v>79</v>
      </c>
      <c r="AM207" s="128">
        <v>44344</v>
      </c>
      <c r="AN207" s="22" t="s">
        <v>86</v>
      </c>
      <c r="AO207" s="24">
        <v>0</v>
      </c>
      <c r="AP207" s="27">
        <v>0</v>
      </c>
      <c r="AQ207" s="127"/>
      <c r="AR207" s="30">
        <v>0</v>
      </c>
      <c r="AS207" s="127"/>
      <c r="AT207" s="36">
        <v>44348</v>
      </c>
      <c r="AU207" s="36">
        <v>44560</v>
      </c>
      <c r="AV207" s="110"/>
      <c r="AW207" s="17" t="s">
        <v>87</v>
      </c>
      <c r="AX207" s="17"/>
      <c r="AY207" s="17"/>
      <c r="AZ207" s="17" t="s">
        <v>87</v>
      </c>
      <c r="BA207" s="24">
        <v>0</v>
      </c>
      <c r="BB207" s="17"/>
      <c r="BC207" s="17"/>
      <c r="BD207" s="17"/>
      <c r="BE207" s="37" t="s">
        <v>1744</v>
      </c>
      <c r="BF207" s="111">
        <f t="shared" si="2"/>
        <v>32210790</v>
      </c>
      <c r="BG207" s="39" t="s">
        <v>196</v>
      </c>
      <c r="BH207" s="65" t="s">
        <v>1745</v>
      </c>
      <c r="BI207" s="17" t="s">
        <v>91</v>
      </c>
      <c r="BJ207" s="17"/>
      <c r="BK207" s="118" t="s">
        <v>1746</v>
      </c>
      <c r="BL207" s="17" t="s">
        <v>1376</v>
      </c>
      <c r="BM207" s="42"/>
      <c r="BN207" s="17"/>
      <c r="BO207" s="113"/>
      <c r="BP207" s="113">
        <f t="shared" si="39"/>
        <v>3221079</v>
      </c>
      <c r="BQ207" s="17" t="s">
        <v>79</v>
      </c>
      <c r="BR207" s="17"/>
      <c r="BS207" s="17"/>
      <c r="BT207" s="17"/>
    </row>
    <row r="208" spans="1:72" ht="12.75" customHeight="1">
      <c r="A208" s="19" t="s">
        <v>1747</v>
      </c>
      <c r="B208" s="20" t="s">
        <v>70</v>
      </c>
      <c r="C208" s="21" t="s">
        <v>1748</v>
      </c>
      <c r="D208" s="17">
        <v>200</v>
      </c>
      <c r="E208" s="17" t="s">
        <v>1749</v>
      </c>
      <c r="F208" s="23">
        <v>44357</v>
      </c>
      <c r="G208" s="22" t="s">
        <v>1750</v>
      </c>
      <c r="H208" s="17" t="s">
        <v>74</v>
      </c>
      <c r="I208" s="17" t="s">
        <v>75</v>
      </c>
      <c r="J208" s="24" t="s">
        <v>76</v>
      </c>
      <c r="K208" s="24">
        <v>32121</v>
      </c>
      <c r="L208" s="24">
        <v>47121</v>
      </c>
      <c r="M208" s="44"/>
      <c r="N208" s="23">
        <v>44358</v>
      </c>
      <c r="O208" s="17"/>
      <c r="P208" s="25">
        <v>3948428</v>
      </c>
      <c r="Q208" s="25">
        <v>26454468</v>
      </c>
      <c r="R208" s="109">
        <f t="shared" si="42"/>
        <v>0.40000000223517418</v>
      </c>
      <c r="S208" s="17" t="s">
        <v>77</v>
      </c>
      <c r="T208" s="17" t="s">
        <v>78</v>
      </c>
      <c r="U208" s="27">
        <v>3167588</v>
      </c>
      <c r="V208" s="27" t="s">
        <v>79</v>
      </c>
      <c r="W208" s="28" t="s">
        <v>80</v>
      </c>
      <c r="X208" s="28"/>
      <c r="Y208" s="17"/>
      <c r="Z208" s="22" t="s">
        <v>81</v>
      </c>
      <c r="AA208" s="29"/>
      <c r="AB208" s="30" t="s">
        <v>79</v>
      </c>
      <c r="AC208" s="30" t="s">
        <v>79</v>
      </c>
      <c r="AD208" s="30" t="s">
        <v>79</v>
      </c>
      <c r="AE208" s="17" t="s">
        <v>228</v>
      </c>
      <c r="AF208" s="22" t="s">
        <v>83</v>
      </c>
      <c r="AG208" s="22" t="s">
        <v>78</v>
      </c>
      <c r="AH208" s="31">
        <v>52827064</v>
      </c>
      <c r="AI208" s="17" t="s">
        <v>1190</v>
      </c>
      <c r="AJ208" s="24">
        <v>201</v>
      </c>
      <c r="AK208" s="22" t="s">
        <v>85</v>
      </c>
      <c r="AL208" s="32" t="s">
        <v>79</v>
      </c>
      <c r="AM208" s="128">
        <v>44357</v>
      </c>
      <c r="AN208" s="22" t="s">
        <v>86</v>
      </c>
      <c r="AO208" s="24">
        <v>0</v>
      </c>
      <c r="AP208" s="27">
        <v>0</v>
      </c>
      <c r="AQ208" s="127"/>
      <c r="AR208" s="30">
        <v>0</v>
      </c>
      <c r="AS208" s="127"/>
      <c r="AT208" s="36">
        <v>44358</v>
      </c>
      <c r="AU208" s="36">
        <v>44560</v>
      </c>
      <c r="AV208" s="110"/>
      <c r="AW208" s="17" t="s">
        <v>87</v>
      </c>
      <c r="AX208" s="17"/>
      <c r="AY208" s="17"/>
      <c r="AZ208" s="17" t="s">
        <v>87</v>
      </c>
      <c r="BA208" s="24">
        <v>0</v>
      </c>
      <c r="BB208" s="17"/>
      <c r="BC208" s="17"/>
      <c r="BD208" s="17"/>
      <c r="BE208" s="37" t="s">
        <v>1751</v>
      </c>
      <c r="BF208" s="38">
        <f t="shared" si="2"/>
        <v>26454468</v>
      </c>
      <c r="BG208" s="39" t="s">
        <v>96</v>
      </c>
      <c r="BH208" s="114" t="s">
        <v>1752</v>
      </c>
      <c r="BI208" s="17" t="s">
        <v>91</v>
      </c>
      <c r="BJ208" s="17"/>
      <c r="BK208" s="118" t="s">
        <v>1753</v>
      </c>
      <c r="BL208" s="17" t="s">
        <v>1376</v>
      </c>
      <c r="BM208" s="42"/>
      <c r="BN208" s="17"/>
      <c r="BO208" s="113"/>
      <c r="BP208" s="113">
        <f t="shared" si="39"/>
        <v>2645446.8000000003</v>
      </c>
      <c r="BQ208" s="17" t="s">
        <v>79</v>
      </c>
      <c r="BR208" s="17"/>
      <c r="BS208" s="17"/>
      <c r="BT208" s="17"/>
    </row>
    <row r="209" spans="1:72" ht="12.75" customHeight="1">
      <c r="A209" s="19" t="s">
        <v>1754</v>
      </c>
      <c r="B209" s="20" t="s">
        <v>70</v>
      </c>
      <c r="C209" s="21" t="s">
        <v>1755</v>
      </c>
      <c r="D209" s="17">
        <v>201</v>
      </c>
      <c r="E209" s="17" t="s">
        <v>1756</v>
      </c>
      <c r="F209" s="23">
        <v>44364</v>
      </c>
      <c r="G209" s="22" t="s">
        <v>1757</v>
      </c>
      <c r="H209" s="17" t="s">
        <v>74</v>
      </c>
      <c r="I209" s="17" t="s">
        <v>75</v>
      </c>
      <c r="J209" s="24" t="s">
        <v>76</v>
      </c>
      <c r="K209" s="24">
        <v>36921</v>
      </c>
      <c r="L209" s="24">
        <v>48521</v>
      </c>
      <c r="M209" s="44"/>
      <c r="N209" s="23">
        <v>44365</v>
      </c>
      <c r="O209" s="17"/>
      <c r="P209" s="25">
        <v>6120628</v>
      </c>
      <c r="Q209" s="25">
        <v>39784082</v>
      </c>
      <c r="R209" s="109">
        <f t="shared" si="42"/>
        <v>0</v>
      </c>
      <c r="S209" s="17" t="s">
        <v>77</v>
      </c>
      <c r="T209" s="17" t="s">
        <v>78</v>
      </c>
      <c r="U209" s="27">
        <v>79296673</v>
      </c>
      <c r="V209" s="27" t="s">
        <v>79</v>
      </c>
      <c r="W209" s="28" t="s">
        <v>80</v>
      </c>
      <c r="X209" s="28"/>
      <c r="Y209" s="17"/>
      <c r="Z209" s="22" t="s">
        <v>81</v>
      </c>
      <c r="AA209" s="29"/>
      <c r="AB209" s="30" t="s">
        <v>79</v>
      </c>
      <c r="AC209" s="30" t="s">
        <v>79</v>
      </c>
      <c r="AD209" s="30" t="s">
        <v>79</v>
      </c>
      <c r="AE209" s="17" t="s">
        <v>469</v>
      </c>
      <c r="AF209" s="22" t="s">
        <v>83</v>
      </c>
      <c r="AG209" s="22" t="s">
        <v>78</v>
      </c>
      <c r="AH209" s="31">
        <v>5947992</v>
      </c>
      <c r="AI209" s="17" t="s">
        <v>470</v>
      </c>
      <c r="AJ209" s="24">
        <v>195</v>
      </c>
      <c r="AK209" s="22" t="s">
        <v>85</v>
      </c>
      <c r="AL209" s="32" t="s">
        <v>79</v>
      </c>
      <c r="AM209" s="128">
        <v>44364</v>
      </c>
      <c r="AN209" s="22" t="s">
        <v>86</v>
      </c>
      <c r="AO209" s="24">
        <v>0</v>
      </c>
      <c r="AP209" s="27">
        <v>0</v>
      </c>
      <c r="AQ209" s="127"/>
      <c r="AR209" s="30">
        <v>0</v>
      </c>
      <c r="AS209" s="127"/>
      <c r="AT209" s="36">
        <v>44365</v>
      </c>
      <c r="AU209" s="36">
        <v>44560</v>
      </c>
      <c r="AV209" s="110"/>
      <c r="AW209" s="22" t="s">
        <v>87</v>
      </c>
      <c r="AX209" s="22"/>
      <c r="AY209" s="22"/>
      <c r="AZ209" s="22" t="s">
        <v>87</v>
      </c>
      <c r="BA209" s="22">
        <v>0</v>
      </c>
      <c r="BB209" s="17"/>
      <c r="BC209" s="17"/>
      <c r="BD209" s="17"/>
      <c r="BE209" s="37" t="s">
        <v>1758</v>
      </c>
      <c r="BF209" s="38">
        <f t="shared" si="2"/>
        <v>39784082</v>
      </c>
      <c r="BG209" s="39" t="s">
        <v>143</v>
      </c>
      <c r="BH209" s="40" t="s">
        <v>1759</v>
      </c>
      <c r="BI209" s="17" t="s">
        <v>91</v>
      </c>
      <c r="BJ209" s="17"/>
      <c r="BK209" s="118" t="s">
        <v>1760</v>
      </c>
      <c r="BL209" s="100" t="s">
        <v>1761</v>
      </c>
      <c r="BM209" s="42"/>
      <c r="BN209" s="17"/>
      <c r="BO209" s="113"/>
      <c r="BP209" s="113">
        <f t="shared" si="39"/>
        <v>3978408.2</v>
      </c>
      <c r="BQ209" s="17" t="s">
        <v>79</v>
      </c>
      <c r="BR209" s="17"/>
      <c r="BS209" s="17"/>
      <c r="BT209" s="17"/>
    </row>
    <row r="210" spans="1:72" ht="12.75" customHeight="1">
      <c r="A210" s="19" t="s">
        <v>1762</v>
      </c>
      <c r="B210" s="20" t="s">
        <v>70</v>
      </c>
      <c r="C210" s="21" t="s">
        <v>1763</v>
      </c>
      <c r="D210" s="17">
        <v>202</v>
      </c>
      <c r="E210" s="17" t="s">
        <v>1764</v>
      </c>
      <c r="F210" s="23">
        <v>44370</v>
      </c>
      <c r="G210" s="22" t="s">
        <v>1765</v>
      </c>
      <c r="H210" s="17" t="s">
        <v>74</v>
      </c>
      <c r="I210" s="17" t="s">
        <v>75</v>
      </c>
      <c r="J210" s="24" t="s">
        <v>76</v>
      </c>
      <c r="K210" s="24">
        <v>31521</v>
      </c>
      <c r="L210" s="24">
        <v>50621</v>
      </c>
      <c r="M210" s="44"/>
      <c r="N210" s="23">
        <v>44372</v>
      </c>
      <c r="O210" s="17"/>
      <c r="P210" s="25">
        <v>6120628</v>
      </c>
      <c r="Q210" s="25">
        <v>38559956</v>
      </c>
      <c r="R210" s="109">
        <f t="shared" si="42"/>
        <v>-0.39999999850988388</v>
      </c>
      <c r="S210" s="17" t="s">
        <v>77</v>
      </c>
      <c r="T210" s="17" t="s">
        <v>78</v>
      </c>
      <c r="U210" s="27">
        <v>11448884</v>
      </c>
      <c r="V210" s="27" t="s">
        <v>79</v>
      </c>
      <c r="W210" s="28" t="s">
        <v>80</v>
      </c>
      <c r="X210" s="28"/>
      <c r="Y210" s="17"/>
      <c r="Z210" s="22" t="s">
        <v>81</v>
      </c>
      <c r="AA210" s="29"/>
      <c r="AB210" s="30" t="s">
        <v>79</v>
      </c>
      <c r="AC210" s="30" t="s">
        <v>79</v>
      </c>
      <c r="AD210" s="30" t="s">
        <v>79</v>
      </c>
      <c r="AE210" s="17" t="s">
        <v>228</v>
      </c>
      <c r="AF210" s="22" t="s">
        <v>83</v>
      </c>
      <c r="AG210" s="22" t="s">
        <v>78</v>
      </c>
      <c r="AH210" s="31">
        <v>52827064</v>
      </c>
      <c r="AI210" s="17" t="s">
        <v>1190</v>
      </c>
      <c r="AJ210" s="24">
        <v>189</v>
      </c>
      <c r="AK210" s="22" t="s">
        <v>85</v>
      </c>
      <c r="AL210" s="32" t="s">
        <v>79</v>
      </c>
      <c r="AM210" s="128">
        <v>44371</v>
      </c>
      <c r="AN210" s="22" t="s">
        <v>86</v>
      </c>
      <c r="AO210" s="24">
        <v>0</v>
      </c>
      <c r="AP210" s="27">
        <v>0</v>
      </c>
      <c r="AQ210" s="127"/>
      <c r="AR210" s="30">
        <v>0</v>
      </c>
      <c r="AS210" s="127"/>
      <c r="AT210" s="36">
        <v>44372</v>
      </c>
      <c r="AU210" s="36">
        <v>44560</v>
      </c>
      <c r="AV210" s="110"/>
      <c r="AW210" s="22" t="s">
        <v>87</v>
      </c>
      <c r="AX210" s="22"/>
      <c r="AY210" s="22"/>
      <c r="AZ210" s="22" t="s">
        <v>87</v>
      </c>
      <c r="BA210" s="22">
        <v>0</v>
      </c>
      <c r="BB210" s="17"/>
      <c r="BC210" s="17"/>
      <c r="BD210" s="17"/>
      <c r="BE210" s="37" t="s">
        <v>1766</v>
      </c>
      <c r="BF210" s="38">
        <f t="shared" si="2"/>
        <v>38559956</v>
      </c>
      <c r="BG210" s="39" t="s">
        <v>196</v>
      </c>
      <c r="BH210" s="114" t="s">
        <v>1767</v>
      </c>
      <c r="BI210" s="17" t="s">
        <v>91</v>
      </c>
      <c r="BJ210" s="17"/>
      <c r="BK210" s="118" t="s">
        <v>1768</v>
      </c>
      <c r="BL210" s="100" t="s">
        <v>1761</v>
      </c>
      <c r="BM210" s="42"/>
      <c r="BN210" s="17"/>
      <c r="BO210" s="113"/>
      <c r="BP210" s="113">
        <f t="shared" si="39"/>
        <v>3855995.6</v>
      </c>
      <c r="BQ210" s="17" t="s">
        <v>79</v>
      </c>
      <c r="BR210" s="17"/>
      <c r="BS210" s="17"/>
      <c r="BT210" s="17"/>
    </row>
    <row r="211" spans="1:72" ht="12.75" customHeight="1">
      <c r="A211" s="19" t="s">
        <v>1769</v>
      </c>
      <c r="B211" s="20" t="s">
        <v>70</v>
      </c>
      <c r="C211" s="21" t="s">
        <v>1770</v>
      </c>
      <c r="D211" s="17">
        <v>203</v>
      </c>
      <c r="E211" s="17" t="s">
        <v>1771</v>
      </c>
      <c r="F211" s="23">
        <v>44385</v>
      </c>
      <c r="G211" s="22" t="s">
        <v>1772</v>
      </c>
      <c r="H211" s="17" t="s">
        <v>74</v>
      </c>
      <c r="I211" s="17" t="s">
        <v>75</v>
      </c>
      <c r="J211" s="24" t="s">
        <v>76</v>
      </c>
      <c r="K211" s="24">
        <v>37721</v>
      </c>
      <c r="L211" s="24">
        <v>52721</v>
      </c>
      <c r="M211" s="44"/>
      <c r="N211" s="23">
        <v>44386</v>
      </c>
      <c r="O211" s="17"/>
      <c r="P211" s="25">
        <v>9311047</v>
      </c>
      <c r="Q211" s="25">
        <v>53693704</v>
      </c>
      <c r="R211" s="109">
        <f t="shared" si="42"/>
        <v>-0.36666666716337204</v>
      </c>
      <c r="S211" s="17" t="s">
        <v>77</v>
      </c>
      <c r="T211" s="17" t="s">
        <v>78</v>
      </c>
      <c r="U211" s="27">
        <v>38257980</v>
      </c>
      <c r="V211" s="27" t="s">
        <v>79</v>
      </c>
      <c r="W211" s="28" t="s">
        <v>80</v>
      </c>
      <c r="X211" s="28"/>
      <c r="Y211" s="17"/>
      <c r="Z211" s="22" t="s">
        <v>98</v>
      </c>
      <c r="AA211" s="17" t="s">
        <v>99</v>
      </c>
      <c r="AB211" s="22" t="s">
        <v>100</v>
      </c>
      <c r="AC211" s="45">
        <v>44386</v>
      </c>
      <c r="AD211" s="22" t="s">
        <v>1773</v>
      </c>
      <c r="AE211" s="17" t="s">
        <v>359</v>
      </c>
      <c r="AF211" s="22" t="s">
        <v>83</v>
      </c>
      <c r="AG211" s="22" t="s">
        <v>78</v>
      </c>
      <c r="AH211" s="31">
        <v>80157210</v>
      </c>
      <c r="AI211" s="17" t="s">
        <v>360</v>
      </c>
      <c r="AJ211" s="24">
        <v>173</v>
      </c>
      <c r="AK211" s="22" t="s">
        <v>85</v>
      </c>
      <c r="AL211" s="130">
        <v>44386</v>
      </c>
      <c r="AM211" s="128">
        <v>44385</v>
      </c>
      <c r="AN211" s="22" t="s">
        <v>86</v>
      </c>
      <c r="AO211" s="24">
        <v>0</v>
      </c>
      <c r="AP211" s="27">
        <v>0</v>
      </c>
      <c r="AQ211" s="127"/>
      <c r="AR211" s="30">
        <v>0</v>
      </c>
      <c r="AS211" s="127"/>
      <c r="AT211" s="36">
        <v>44386</v>
      </c>
      <c r="AU211" s="36">
        <v>44561</v>
      </c>
      <c r="AV211" s="110"/>
      <c r="AW211" s="22" t="s">
        <v>87</v>
      </c>
      <c r="AX211" s="22"/>
      <c r="AY211" s="22"/>
      <c r="AZ211" s="22" t="s">
        <v>87</v>
      </c>
      <c r="BA211" s="22">
        <v>0</v>
      </c>
      <c r="BB211" s="17"/>
      <c r="BC211" s="17"/>
      <c r="BD211" s="17"/>
      <c r="BE211" s="37" t="s">
        <v>1774</v>
      </c>
      <c r="BF211" s="38">
        <f t="shared" si="2"/>
        <v>53693704</v>
      </c>
      <c r="BG211" s="39" t="s">
        <v>96</v>
      </c>
      <c r="BH211" s="40" t="s">
        <v>1775</v>
      </c>
      <c r="BI211" s="17" t="s">
        <v>91</v>
      </c>
      <c r="BJ211" s="17"/>
      <c r="BK211" s="118" t="s">
        <v>1776</v>
      </c>
      <c r="BL211" s="100" t="s">
        <v>1761</v>
      </c>
      <c r="BM211" s="42"/>
      <c r="BN211" s="17"/>
      <c r="BO211" s="113"/>
      <c r="BP211" s="113">
        <f t="shared" si="39"/>
        <v>5369370.4000000004</v>
      </c>
      <c r="BQ211" s="64">
        <v>44757</v>
      </c>
      <c r="BR211" s="17"/>
      <c r="BS211" s="17"/>
      <c r="BT211" s="17"/>
    </row>
    <row r="212" spans="1:72" ht="12.75" customHeight="1">
      <c r="A212" s="19" t="s">
        <v>1777</v>
      </c>
      <c r="B212" s="20" t="s">
        <v>70</v>
      </c>
      <c r="C212" s="21" t="s">
        <v>1778</v>
      </c>
      <c r="D212" s="17">
        <v>204</v>
      </c>
      <c r="E212" s="17" t="s">
        <v>1779</v>
      </c>
      <c r="F212" s="23">
        <v>44392</v>
      </c>
      <c r="G212" s="22" t="s">
        <v>1780</v>
      </c>
      <c r="H212" s="17" t="s">
        <v>74</v>
      </c>
      <c r="I212" s="17" t="s">
        <v>75</v>
      </c>
      <c r="J212" s="24" t="s">
        <v>76</v>
      </c>
      <c r="K212" s="24">
        <v>37321</v>
      </c>
      <c r="L212" s="24">
        <v>53721</v>
      </c>
      <c r="M212" s="44"/>
      <c r="N212" s="23">
        <v>44393</v>
      </c>
      <c r="O212" s="17"/>
      <c r="P212" s="25">
        <v>4536731</v>
      </c>
      <c r="Q212" s="25">
        <v>25103245</v>
      </c>
      <c r="R212" s="109">
        <f t="shared" si="42"/>
        <v>0.13333333283662796</v>
      </c>
      <c r="S212" s="17" t="s">
        <v>77</v>
      </c>
      <c r="T212" s="17" t="s">
        <v>78</v>
      </c>
      <c r="U212" s="27">
        <v>1020771322</v>
      </c>
      <c r="V212" s="27" t="s">
        <v>79</v>
      </c>
      <c r="W212" s="28" t="s">
        <v>80</v>
      </c>
      <c r="X212" s="28"/>
      <c r="Y212" s="17"/>
      <c r="Z212" s="22" t="s">
        <v>81</v>
      </c>
      <c r="AA212" s="29"/>
      <c r="AB212" s="30" t="s">
        <v>79</v>
      </c>
      <c r="AC212" s="30" t="s">
        <v>79</v>
      </c>
      <c r="AD212" s="30" t="s">
        <v>79</v>
      </c>
      <c r="AE212" s="17" t="s">
        <v>527</v>
      </c>
      <c r="AF212" s="22" t="s">
        <v>83</v>
      </c>
      <c r="AG212" s="22" t="s">
        <v>78</v>
      </c>
      <c r="AH212" s="31">
        <v>91209676</v>
      </c>
      <c r="AI212" s="17" t="s">
        <v>528</v>
      </c>
      <c r="AJ212" s="24">
        <v>166</v>
      </c>
      <c r="AK212" s="22" t="s">
        <v>85</v>
      </c>
      <c r="AL212" s="32" t="s">
        <v>79</v>
      </c>
      <c r="AM212" s="128">
        <v>44392</v>
      </c>
      <c r="AN212" s="22" t="s">
        <v>86</v>
      </c>
      <c r="AO212" s="24">
        <v>0</v>
      </c>
      <c r="AP212" s="27">
        <v>0</v>
      </c>
      <c r="AQ212" s="127"/>
      <c r="AR212" s="30">
        <v>0</v>
      </c>
      <c r="AS212" s="127"/>
      <c r="AT212" s="36">
        <v>44393</v>
      </c>
      <c r="AU212" s="36">
        <v>44560</v>
      </c>
      <c r="AV212" s="110"/>
      <c r="AW212" s="22" t="s">
        <v>87</v>
      </c>
      <c r="AX212" s="22"/>
      <c r="AY212" s="22"/>
      <c r="AZ212" s="22" t="s">
        <v>87</v>
      </c>
      <c r="BA212" s="22">
        <v>0</v>
      </c>
      <c r="BB212" s="17"/>
      <c r="BC212" s="17"/>
      <c r="BD212" s="17"/>
      <c r="BE212" s="37" t="s">
        <v>1781</v>
      </c>
      <c r="BF212" s="38">
        <f t="shared" si="2"/>
        <v>25103245</v>
      </c>
      <c r="BG212" s="39" t="s">
        <v>196</v>
      </c>
      <c r="BH212" s="40" t="s">
        <v>1782</v>
      </c>
      <c r="BI212" s="17" t="s">
        <v>91</v>
      </c>
      <c r="BJ212" s="17"/>
      <c r="BK212" s="118" t="s">
        <v>1783</v>
      </c>
      <c r="BL212" s="100" t="s">
        <v>1761</v>
      </c>
      <c r="BM212" s="42"/>
      <c r="BN212" s="17"/>
      <c r="BO212" s="113"/>
      <c r="BP212" s="113">
        <f t="shared" si="39"/>
        <v>2510324.5</v>
      </c>
      <c r="BQ212" s="17" t="s">
        <v>79</v>
      </c>
      <c r="BR212" s="17"/>
      <c r="BS212" s="17"/>
      <c r="BT212" s="17"/>
    </row>
    <row r="213" spans="1:72" ht="12.75" customHeight="1">
      <c r="A213" s="19" t="s">
        <v>1784</v>
      </c>
      <c r="B213" s="20" t="s">
        <v>70</v>
      </c>
      <c r="C213" s="21" t="s">
        <v>1785</v>
      </c>
      <c r="D213" s="17">
        <v>205</v>
      </c>
      <c r="E213" s="17" t="s">
        <v>1786</v>
      </c>
      <c r="F213" s="23">
        <v>44393</v>
      </c>
      <c r="G213" s="22" t="s">
        <v>1780</v>
      </c>
      <c r="H213" s="17" t="s">
        <v>74</v>
      </c>
      <c r="I213" s="17" t="s">
        <v>75</v>
      </c>
      <c r="J213" s="24" t="s">
        <v>76</v>
      </c>
      <c r="K213" s="24">
        <v>37421</v>
      </c>
      <c r="L213" s="24">
        <v>54521</v>
      </c>
      <c r="M213" s="44"/>
      <c r="N213" s="23">
        <v>44396</v>
      </c>
      <c r="O213" s="17"/>
      <c r="P213" s="25">
        <v>3654275</v>
      </c>
      <c r="Q213" s="25">
        <v>20220322</v>
      </c>
      <c r="R213" s="109">
        <f t="shared" si="42"/>
        <v>0.3333333320915699</v>
      </c>
      <c r="S213" s="17" t="s">
        <v>77</v>
      </c>
      <c r="T213" s="17" t="s">
        <v>78</v>
      </c>
      <c r="U213" s="27">
        <v>1024558508</v>
      </c>
      <c r="V213" s="27" t="s">
        <v>79</v>
      </c>
      <c r="W213" s="28" t="s">
        <v>80</v>
      </c>
      <c r="X213" s="28"/>
      <c r="Y213" s="17"/>
      <c r="Z213" s="22" t="s">
        <v>81</v>
      </c>
      <c r="AA213" s="29"/>
      <c r="AB213" s="30" t="s">
        <v>79</v>
      </c>
      <c r="AC213" s="30" t="s">
        <v>79</v>
      </c>
      <c r="AD213" s="30" t="s">
        <v>79</v>
      </c>
      <c r="AE213" s="17" t="s">
        <v>527</v>
      </c>
      <c r="AF213" s="22" t="s">
        <v>83</v>
      </c>
      <c r="AG213" s="22" t="s">
        <v>78</v>
      </c>
      <c r="AH213" s="31">
        <v>91209676</v>
      </c>
      <c r="AI213" s="17" t="s">
        <v>528</v>
      </c>
      <c r="AJ213" s="24">
        <v>166</v>
      </c>
      <c r="AK213" s="22" t="s">
        <v>85</v>
      </c>
      <c r="AL213" s="32" t="s">
        <v>79</v>
      </c>
      <c r="AM213" s="128">
        <v>44396</v>
      </c>
      <c r="AN213" s="22" t="s">
        <v>86</v>
      </c>
      <c r="AO213" s="24">
        <v>0</v>
      </c>
      <c r="AP213" s="27">
        <v>0</v>
      </c>
      <c r="AQ213" s="127"/>
      <c r="AR213" s="30">
        <v>0</v>
      </c>
      <c r="AS213" s="127"/>
      <c r="AT213" s="36">
        <v>44398</v>
      </c>
      <c r="AU213" s="36">
        <v>44560</v>
      </c>
      <c r="AV213" s="110"/>
      <c r="AW213" s="22" t="s">
        <v>87</v>
      </c>
      <c r="AX213" s="22"/>
      <c r="AY213" s="22"/>
      <c r="AZ213" s="22" t="s">
        <v>87</v>
      </c>
      <c r="BA213" s="22">
        <v>0</v>
      </c>
      <c r="BB213" s="17"/>
      <c r="BC213" s="17"/>
      <c r="BD213" s="17"/>
      <c r="BE213" s="37" t="s">
        <v>1787</v>
      </c>
      <c r="BF213" s="38">
        <f t="shared" si="2"/>
        <v>20220322</v>
      </c>
      <c r="BG213" s="39" t="s">
        <v>196</v>
      </c>
      <c r="BH213" s="40" t="s">
        <v>1788</v>
      </c>
      <c r="BI213" s="17" t="s">
        <v>91</v>
      </c>
      <c r="BJ213" s="17"/>
      <c r="BK213" s="118" t="s">
        <v>1789</v>
      </c>
      <c r="BL213" s="100" t="s">
        <v>1761</v>
      </c>
      <c r="BM213" s="42"/>
      <c r="BN213" s="17"/>
      <c r="BO213" s="113"/>
      <c r="BP213" s="113">
        <f t="shared" si="39"/>
        <v>2022032.2000000002</v>
      </c>
      <c r="BQ213" s="17" t="s">
        <v>79</v>
      </c>
      <c r="BR213" s="17"/>
      <c r="BS213" s="17"/>
      <c r="BT213" s="17"/>
    </row>
    <row r="214" spans="1:72" ht="12.75" customHeight="1">
      <c r="A214" s="19" t="s">
        <v>1790</v>
      </c>
      <c r="B214" s="20" t="s">
        <v>70</v>
      </c>
      <c r="C214" s="21" t="s">
        <v>1791</v>
      </c>
      <c r="D214" s="17">
        <v>206</v>
      </c>
      <c r="E214" s="17" t="s">
        <v>1792</v>
      </c>
      <c r="F214" s="23">
        <v>44407</v>
      </c>
      <c r="G214" s="22" t="s">
        <v>1793</v>
      </c>
      <c r="H214" s="17" t="s">
        <v>74</v>
      </c>
      <c r="I214" s="17" t="s">
        <v>75</v>
      </c>
      <c r="J214" s="24" t="s">
        <v>76</v>
      </c>
      <c r="K214" s="24">
        <v>40321</v>
      </c>
      <c r="L214" s="24">
        <v>57221</v>
      </c>
      <c r="M214" s="44"/>
      <c r="N214" s="23">
        <v>44410</v>
      </c>
      <c r="O214" s="17"/>
      <c r="P214" s="25">
        <v>11947103</v>
      </c>
      <c r="Q214" s="25">
        <v>60133752</v>
      </c>
      <c r="R214" s="109">
        <f t="shared" si="42"/>
        <v>0.23333333432674408</v>
      </c>
      <c r="S214" s="17" t="s">
        <v>77</v>
      </c>
      <c r="T214" s="17" t="s">
        <v>78</v>
      </c>
      <c r="U214" s="27">
        <v>37547431</v>
      </c>
      <c r="V214" s="27" t="s">
        <v>79</v>
      </c>
      <c r="W214" s="28" t="s">
        <v>80</v>
      </c>
      <c r="X214" s="28"/>
      <c r="Y214" s="17"/>
      <c r="Z214" s="22" t="s">
        <v>98</v>
      </c>
      <c r="AA214" s="17" t="s">
        <v>99</v>
      </c>
      <c r="AB214" s="22" t="s">
        <v>100</v>
      </c>
      <c r="AC214" s="45">
        <v>44411</v>
      </c>
      <c r="AD214" s="22" t="s">
        <v>1794</v>
      </c>
      <c r="AE214" s="17" t="s">
        <v>189</v>
      </c>
      <c r="AF214" s="22" t="s">
        <v>83</v>
      </c>
      <c r="AG214" s="22" t="s">
        <v>78</v>
      </c>
      <c r="AH214" s="31">
        <v>52197050</v>
      </c>
      <c r="AI214" s="17" t="s">
        <v>190</v>
      </c>
      <c r="AJ214" s="24">
        <v>151</v>
      </c>
      <c r="AK214" s="22" t="s">
        <v>85</v>
      </c>
      <c r="AL214" s="125">
        <v>44411</v>
      </c>
      <c r="AM214" s="128">
        <v>43311</v>
      </c>
      <c r="AN214" s="22" t="s">
        <v>86</v>
      </c>
      <c r="AO214" s="24">
        <v>0</v>
      </c>
      <c r="AP214" s="27">
        <v>0</v>
      </c>
      <c r="AQ214" s="127"/>
      <c r="AR214" s="30">
        <v>0</v>
      </c>
      <c r="AS214" s="127"/>
      <c r="AT214" s="36">
        <v>44411</v>
      </c>
      <c r="AU214" s="36">
        <v>44560</v>
      </c>
      <c r="AV214" s="110"/>
      <c r="AW214" s="22" t="s">
        <v>87</v>
      </c>
      <c r="AX214" s="22"/>
      <c r="AY214" s="22"/>
      <c r="AZ214" s="22" t="s">
        <v>87</v>
      </c>
      <c r="BA214" s="22">
        <v>0</v>
      </c>
      <c r="BB214" s="17"/>
      <c r="BC214" s="17"/>
      <c r="BD214" s="17"/>
      <c r="BE214" s="37" t="s">
        <v>1795</v>
      </c>
      <c r="BF214" s="38">
        <f t="shared" si="2"/>
        <v>60133752</v>
      </c>
      <c r="BG214" s="39" t="s">
        <v>114</v>
      </c>
      <c r="BH214" s="40" t="s">
        <v>1796</v>
      </c>
      <c r="BI214" s="17" t="s">
        <v>91</v>
      </c>
      <c r="BJ214" s="17"/>
      <c r="BK214" s="118" t="s">
        <v>1797</v>
      </c>
      <c r="BL214" s="100" t="s">
        <v>1761</v>
      </c>
      <c r="BM214" s="42"/>
      <c r="BN214" s="17"/>
      <c r="BO214" s="113"/>
      <c r="BP214" s="113">
        <f t="shared" si="39"/>
        <v>6013375.2000000002</v>
      </c>
      <c r="BQ214" s="17"/>
      <c r="BR214" s="17"/>
      <c r="BS214" s="17"/>
      <c r="BT214" s="17"/>
    </row>
    <row r="215" spans="1:72" ht="12.75" customHeight="1">
      <c r="A215" s="19" t="s">
        <v>1798</v>
      </c>
      <c r="B215" s="20" t="s">
        <v>70</v>
      </c>
      <c r="C215" s="21" t="s">
        <v>1799</v>
      </c>
      <c r="D215" s="17">
        <v>207</v>
      </c>
      <c r="E215" s="17" t="s">
        <v>1800</v>
      </c>
      <c r="F215" s="23">
        <v>44407</v>
      </c>
      <c r="G215" s="22" t="s">
        <v>1801</v>
      </c>
      <c r="H215" s="17" t="s">
        <v>74</v>
      </c>
      <c r="I215" s="17" t="s">
        <v>75</v>
      </c>
      <c r="J215" s="24" t="s">
        <v>76</v>
      </c>
      <c r="K215" s="24">
        <v>41321</v>
      </c>
      <c r="L215" s="24">
        <v>57321</v>
      </c>
      <c r="M215" s="44"/>
      <c r="N215" s="23">
        <v>44410</v>
      </c>
      <c r="O215" s="17"/>
      <c r="P215" s="25">
        <v>5532323</v>
      </c>
      <c r="Q215" s="25">
        <v>27846026</v>
      </c>
      <c r="R215" s="109">
        <f t="shared" si="42"/>
        <v>0.23333333432674408</v>
      </c>
      <c r="S215" s="17" t="s">
        <v>77</v>
      </c>
      <c r="T215" s="17" t="s">
        <v>78</v>
      </c>
      <c r="U215" s="27">
        <v>63530420</v>
      </c>
      <c r="V215" s="27" t="s">
        <v>79</v>
      </c>
      <c r="W215" s="28" t="s">
        <v>80</v>
      </c>
      <c r="X215" s="28"/>
      <c r="Y215" s="17"/>
      <c r="Z215" s="22" t="s">
        <v>81</v>
      </c>
      <c r="AA215" s="29"/>
      <c r="AB215" s="30" t="s">
        <v>79</v>
      </c>
      <c r="AC215" s="30" t="s">
        <v>79</v>
      </c>
      <c r="AD215" s="30" t="s">
        <v>79</v>
      </c>
      <c r="AE215" s="17" t="s">
        <v>189</v>
      </c>
      <c r="AF215" s="22" t="s">
        <v>83</v>
      </c>
      <c r="AG215" s="22" t="s">
        <v>78</v>
      </c>
      <c r="AH215" s="31">
        <v>52197050</v>
      </c>
      <c r="AI215" s="17" t="s">
        <v>190</v>
      </c>
      <c r="AJ215" s="24">
        <v>151</v>
      </c>
      <c r="AK215" s="22" t="s">
        <v>85</v>
      </c>
      <c r="AL215" s="32" t="s">
        <v>79</v>
      </c>
      <c r="AM215" s="128">
        <v>44410</v>
      </c>
      <c r="AN215" s="22" t="s">
        <v>86</v>
      </c>
      <c r="AO215" s="24">
        <v>0</v>
      </c>
      <c r="AP215" s="27">
        <v>0</v>
      </c>
      <c r="AQ215" s="127"/>
      <c r="AR215" s="30">
        <v>0</v>
      </c>
      <c r="AS215" s="127"/>
      <c r="AT215" s="36">
        <v>44410</v>
      </c>
      <c r="AU215" s="36">
        <v>44560</v>
      </c>
      <c r="AV215" s="110"/>
      <c r="AW215" s="22" t="s">
        <v>87</v>
      </c>
      <c r="AX215" s="22"/>
      <c r="AY215" s="22"/>
      <c r="AZ215" s="22" t="s">
        <v>87</v>
      </c>
      <c r="BA215" s="22">
        <v>0</v>
      </c>
      <c r="BB215" s="17"/>
      <c r="BC215" s="17"/>
      <c r="BD215" s="17"/>
      <c r="BE215" s="37" t="s">
        <v>1802</v>
      </c>
      <c r="BF215" s="38">
        <f t="shared" si="2"/>
        <v>27846026</v>
      </c>
      <c r="BG215" s="39" t="s">
        <v>196</v>
      </c>
      <c r="BH215" s="40" t="s">
        <v>1803</v>
      </c>
      <c r="BI215" s="17" t="s">
        <v>91</v>
      </c>
      <c r="BJ215" s="17"/>
      <c r="BK215" s="118" t="s">
        <v>1804</v>
      </c>
      <c r="BL215" s="100" t="s">
        <v>1761</v>
      </c>
      <c r="BM215" s="42"/>
      <c r="BN215" s="17"/>
      <c r="BO215" s="113"/>
      <c r="BP215" s="113">
        <f t="shared" si="39"/>
        <v>2784602.6</v>
      </c>
      <c r="BQ215" s="17" t="s">
        <v>79</v>
      </c>
      <c r="BR215" s="17"/>
      <c r="BS215" s="17"/>
      <c r="BT215" s="17"/>
    </row>
    <row r="216" spans="1:72" ht="12.75" customHeight="1">
      <c r="A216" s="19" t="s">
        <v>1805</v>
      </c>
      <c r="B216" s="20" t="s">
        <v>70</v>
      </c>
      <c r="C216" s="21" t="s">
        <v>1806</v>
      </c>
      <c r="D216" s="17">
        <v>208</v>
      </c>
      <c r="E216" s="17" t="s">
        <v>1807</v>
      </c>
      <c r="F216" s="23">
        <v>44421</v>
      </c>
      <c r="G216" s="22" t="s">
        <v>1808</v>
      </c>
      <c r="H216" s="17" t="s">
        <v>74</v>
      </c>
      <c r="I216" s="17" t="s">
        <v>75</v>
      </c>
      <c r="J216" s="24" t="s">
        <v>76</v>
      </c>
      <c r="K216" s="24">
        <v>32321</v>
      </c>
      <c r="L216" s="24">
        <v>59521</v>
      </c>
      <c r="M216" s="44"/>
      <c r="N216" s="104">
        <v>44425</v>
      </c>
      <c r="O216" s="17"/>
      <c r="P216" s="25">
        <v>6120628</v>
      </c>
      <c r="Q216" s="25">
        <v>28562931</v>
      </c>
      <c r="R216" s="109">
        <f t="shared" si="42"/>
        <v>0.3333333358168602</v>
      </c>
      <c r="S216" s="17" t="s">
        <v>77</v>
      </c>
      <c r="T216" s="17" t="s">
        <v>78</v>
      </c>
      <c r="U216" s="27">
        <v>1096953329</v>
      </c>
      <c r="V216" s="27" t="s">
        <v>79</v>
      </c>
      <c r="W216" s="28" t="s">
        <v>80</v>
      </c>
      <c r="X216" s="28"/>
      <c r="Y216" s="17"/>
      <c r="Z216" s="22" t="s">
        <v>81</v>
      </c>
      <c r="AA216" s="29"/>
      <c r="AB216" s="30" t="s">
        <v>79</v>
      </c>
      <c r="AC216" s="30" t="s">
        <v>79</v>
      </c>
      <c r="AD216" s="30" t="s">
        <v>79</v>
      </c>
      <c r="AE216" s="17" t="s">
        <v>228</v>
      </c>
      <c r="AF216" s="22" t="s">
        <v>83</v>
      </c>
      <c r="AG216" s="22" t="s">
        <v>78</v>
      </c>
      <c r="AH216" s="31">
        <v>52827064</v>
      </c>
      <c r="AI216" s="17" t="s">
        <v>1190</v>
      </c>
      <c r="AJ216" s="24">
        <v>140</v>
      </c>
      <c r="AK216" s="22" t="s">
        <v>85</v>
      </c>
      <c r="AL216" s="32" t="s">
        <v>79</v>
      </c>
      <c r="AM216" s="128">
        <v>44421</v>
      </c>
      <c r="AN216" s="22" t="s">
        <v>86</v>
      </c>
      <c r="AO216" s="24">
        <v>0</v>
      </c>
      <c r="AP216" s="27">
        <v>0</v>
      </c>
      <c r="AQ216" s="127"/>
      <c r="AR216" s="30">
        <v>0</v>
      </c>
      <c r="AS216" s="127"/>
      <c r="AT216" s="36">
        <v>44425</v>
      </c>
      <c r="AU216" s="36">
        <v>44560</v>
      </c>
      <c r="AV216" s="110"/>
      <c r="AW216" s="22" t="s">
        <v>87</v>
      </c>
      <c r="AX216" s="22"/>
      <c r="AY216" s="22"/>
      <c r="AZ216" s="22" t="s">
        <v>87</v>
      </c>
      <c r="BA216" s="22">
        <v>0</v>
      </c>
      <c r="BB216" s="17"/>
      <c r="BC216" s="17"/>
      <c r="BD216" s="17"/>
      <c r="BE216" s="37" t="s">
        <v>1809</v>
      </c>
      <c r="BF216" s="38">
        <f t="shared" si="2"/>
        <v>28562931</v>
      </c>
      <c r="BG216" s="39" t="s">
        <v>196</v>
      </c>
      <c r="BH216" s="114" t="s">
        <v>1810</v>
      </c>
      <c r="BI216" s="17" t="s">
        <v>91</v>
      </c>
      <c r="BJ216" s="17"/>
      <c r="BK216" s="118" t="s">
        <v>1811</v>
      </c>
      <c r="BL216" s="100" t="s">
        <v>1761</v>
      </c>
      <c r="BM216" s="42"/>
      <c r="BN216" s="17"/>
      <c r="BO216" s="113"/>
      <c r="BP216" s="113">
        <f t="shared" si="39"/>
        <v>2856293.1</v>
      </c>
      <c r="BQ216" s="17" t="s">
        <v>79</v>
      </c>
      <c r="BR216" s="17"/>
      <c r="BS216" s="17"/>
      <c r="BT216" s="17"/>
    </row>
    <row r="217" spans="1:72" ht="12.75" customHeight="1">
      <c r="A217" s="19" t="s">
        <v>1812</v>
      </c>
      <c r="B217" s="20" t="s">
        <v>70</v>
      </c>
      <c r="C217" s="21" t="s">
        <v>1813</v>
      </c>
      <c r="D217" s="17">
        <v>209</v>
      </c>
      <c r="E217" s="17" t="s">
        <v>1814</v>
      </c>
      <c r="F217" s="23">
        <v>44432</v>
      </c>
      <c r="G217" s="22" t="s">
        <v>1815</v>
      </c>
      <c r="H217" s="17" t="s">
        <v>74</v>
      </c>
      <c r="I217" s="17" t="s">
        <v>75</v>
      </c>
      <c r="J217" s="24" t="s">
        <v>76</v>
      </c>
      <c r="K217" s="24">
        <v>41721</v>
      </c>
      <c r="L217" s="24">
        <v>63221</v>
      </c>
      <c r="M217" s="44"/>
      <c r="N217" s="23">
        <v>44433</v>
      </c>
      <c r="O217" s="17"/>
      <c r="P217" s="25">
        <v>7353804</v>
      </c>
      <c r="Q217" s="25">
        <v>32111611</v>
      </c>
      <c r="R217" s="109">
        <f t="shared" si="42"/>
        <v>0.20000000298023224</v>
      </c>
      <c r="S217" s="17" t="s">
        <v>77</v>
      </c>
      <c r="T217" s="17" t="s">
        <v>78</v>
      </c>
      <c r="U217" s="27">
        <v>53106299</v>
      </c>
      <c r="V217" s="27" t="s">
        <v>79</v>
      </c>
      <c r="W217" s="28" t="s">
        <v>80</v>
      </c>
      <c r="X217" s="28"/>
      <c r="Y217" s="17"/>
      <c r="Z217" s="22" t="s">
        <v>81</v>
      </c>
      <c r="AA217" s="29"/>
      <c r="AB217" s="30" t="s">
        <v>79</v>
      </c>
      <c r="AC217" s="30" t="s">
        <v>79</v>
      </c>
      <c r="AD217" s="30" t="s">
        <v>79</v>
      </c>
      <c r="AE217" s="17" t="s">
        <v>359</v>
      </c>
      <c r="AF217" s="22" t="s">
        <v>83</v>
      </c>
      <c r="AG217" s="22" t="s">
        <v>78</v>
      </c>
      <c r="AH217" s="31">
        <v>80157210</v>
      </c>
      <c r="AI217" s="17" t="s">
        <v>360</v>
      </c>
      <c r="AJ217" s="24">
        <v>131</v>
      </c>
      <c r="AK217" s="22" t="s">
        <v>85</v>
      </c>
      <c r="AL217" s="32" t="s">
        <v>79</v>
      </c>
      <c r="AM217" s="128">
        <v>44432</v>
      </c>
      <c r="AN217" s="22" t="s">
        <v>86</v>
      </c>
      <c r="AO217" s="24">
        <v>0</v>
      </c>
      <c r="AP217" s="27">
        <v>0</v>
      </c>
      <c r="AQ217" s="127"/>
      <c r="AR217" s="30">
        <v>0</v>
      </c>
      <c r="AS217" s="127"/>
      <c r="AT217" s="36">
        <v>44433</v>
      </c>
      <c r="AU217" s="36">
        <v>44560</v>
      </c>
      <c r="AV217" s="110"/>
      <c r="AW217" s="22" t="s">
        <v>87</v>
      </c>
      <c r="AX217" s="22"/>
      <c r="AY217" s="22"/>
      <c r="AZ217" s="22" t="s">
        <v>87</v>
      </c>
      <c r="BA217" s="22">
        <v>0</v>
      </c>
      <c r="BB217" s="17"/>
      <c r="BC217" s="17"/>
      <c r="BD217" s="17"/>
      <c r="BE217" s="37" t="s">
        <v>1816</v>
      </c>
      <c r="BF217" s="38">
        <f t="shared" si="2"/>
        <v>32111611</v>
      </c>
      <c r="BG217" s="39" t="s">
        <v>196</v>
      </c>
      <c r="BH217" s="40" t="s">
        <v>1817</v>
      </c>
      <c r="BI217" s="17" t="s">
        <v>91</v>
      </c>
      <c r="BJ217" s="17"/>
      <c r="BK217" s="118" t="s">
        <v>1818</v>
      </c>
      <c r="BL217" s="100" t="s">
        <v>1761</v>
      </c>
      <c r="BM217" s="42"/>
      <c r="BN217" s="17"/>
      <c r="BO217" s="113"/>
      <c r="BP217" s="113">
        <f t="shared" si="39"/>
        <v>3211161.1</v>
      </c>
      <c r="BQ217" s="17" t="s">
        <v>79</v>
      </c>
      <c r="BR217" s="17"/>
      <c r="BS217" s="17"/>
      <c r="BT217" s="17"/>
    </row>
    <row r="218" spans="1:72" ht="12.75" customHeight="1">
      <c r="A218" s="19" t="s">
        <v>1819</v>
      </c>
      <c r="B218" s="20" t="s">
        <v>70</v>
      </c>
      <c r="C218" s="21" t="s">
        <v>1820</v>
      </c>
      <c r="D218" s="17">
        <v>210</v>
      </c>
      <c r="E218" s="17" t="s">
        <v>1821</v>
      </c>
      <c r="F218" s="23">
        <v>44439</v>
      </c>
      <c r="G218" s="22" t="s">
        <v>1822</v>
      </c>
      <c r="H218" s="17" t="s">
        <v>74</v>
      </c>
      <c r="I218" s="17" t="s">
        <v>75</v>
      </c>
      <c r="J218" s="24" t="s">
        <v>76</v>
      </c>
      <c r="K218" s="24">
        <v>41921</v>
      </c>
      <c r="L218" s="24">
        <v>65121</v>
      </c>
      <c r="M218" s="44"/>
      <c r="N218" s="23">
        <v>44440</v>
      </c>
      <c r="O218" s="17"/>
      <c r="P218" s="25">
        <v>11947103</v>
      </c>
      <c r="Q218" s="25">
        <v>47788412</v>
      </c>
      <c r="R218" s="109">
        <f t="shared" si="42"/>
        <v>0</v>
      </c>
      <c r="S218" s="17" t="s">
        <v>77</v>
      </c>
      <c r="T218" s="17" t="s">
        <v>78</v>
      </c>
      <c r="U218" s="27">
        <v>52047323</v>
      </c>
      <c r="V218" s="27" t="s">
        <v>79</v>
      </c>
      <c r="W218" s="28" t="s">
        <v>80</v>
      </c>
      <c r="X218" s="28"/>
      <c r="Y218" s="17"/>
      <c r="Z218" s="22" t="s">
        <v>98</v>
      </c>
      <c r="AA218" s="22" t="s">
        <v>99</v>
      </c>
      <c r="AB218" s="22" t="s">
        <v>100</v>
      </c>
      <c r="AC218" s="45">
        <v>44440</v>
      </c>
      <c r="AD218" s="22" t="s">
        <v>1823</v>
      </c>
      <c r="AE218" s="17" t="s">
        <v>189</v>
      </c>
      <c r="AF218" s="22" t="s">
        <v>83</v>
      </c>
      <c r="AG218" s="22" t="s">
        <v>78</v>
      </c>
      <c r="AH218" s="31">
        <v>52197050</v>
      </c>
      <c r="AI218" s="17" t="s">
        <v>190</v>
      </c>
      <c r="AJ218" s="24">
        <v>120</v>
      </c>
      <c r="AK218" s="22" t="s">
        <v>85</v>
      </c>
      <c r="AL218" s="125">
        <v>44440</v>
      </c>
      <c r="AM218" s="128">
        <v>44439</v>
      </c>
      <c r="AN218" s="22" t="s">
        <v>86</v>
      </c>
      <c r="AO218" s="24">
        <v>0</v>
      </c>
      <c r="AP218" s="27">
        <v>0</v>
      </c>
      <c r="AQ218" s="127"/>
      <c r="AR218" s="30">
        <v>0</v>
      </c>
      <c r="AS218" s="127"/>
      <c r="AT218" s="36">
        <v>44440</v>
      </c>
      <c r="AU218" s="36">
        <v>44560</v>
      </c>
      <c r="AV218" s="110"/>
      <c r="AW218" s="22" t="s">
        <v>87</v>
      </c>
      <c r="AX218" s="22"/>
      <c r="AY218" s="22"/>
      <c r="AZ218" s="22" t="s">
        <v>87</v>
      </c>
      <c r="BA218" s="22">
        <v>0</v>
      </c>
      <c r="BB218" s="17"/>
      <c r="BC218" s="17"/>
      <c r="BD218" s="17"/>
      <c r="BE218" s="37" t="s">
        <v>1824</v>
      </c>
      <c r="BF218" s="38">
        <f t="shared" si="2"/>
        <v>47788412</v>
      </c>
      <c r="BG218" s="39" t="s">
        <v>196</v>
      </c>
      <c r="BH218" s="40" t="s">
        <v>1825</v>
      </c>
      <c r="BI218" s="17" t="s">
        <v>91</v>
      </c>
      <c r="BJ218" s="17"/>
      <c r="BK218" s="118" t="s">
        <v>1826</v>
      </c>
      <c r="BL218" s="100" t="s">
        <v>1761</v>
      </c>
      <c r="BM218" s="42"/>
      <c r="BN218" s="17"/>
      <c r="BO218" s="113"/>
      <c r="BP218" s="113">
        <f t="shared" si="39"/>
        <v>4778841.2</v>
      </c>
      <c r="BQ218" s="17"/>
      <c r="BR218" s="17"/>
      <c r="BS218" s="17"/>
      <c r="BT218" s="17"/>
    </row>
    <row r="219" spans="1:72" ht="12.75" customHeight="1">
      <c r="A219" s="19" t="s">
        <v>1827</v>
      </c>
      <c r="B219" s="20" t="s">
        <v>70</v>
      </c>
      <c r="C219" s="21" t="s">
        <v>1828</v>
      </c>
      <c r="D219" s="17">
        <v>211</v>
      </c>
      <c r="E219" s="17" t="s">
        <v>501</v>
      </c>
      <c r="F219" s="23">
        <v>44442</v>
      </c>
      <c r="G219" s="22" t="s">
        <v>1829</v>
      </c>
      <c r="H219" s="17" t="s">
        <v>74</v>
      </c>
      <c r="I219" s="17" t="s">
        <v>75</v>
      </c>
      <c r="J219" s="24" t="s">
        <v>76</v>
      </c>
      <c r="K219" s="24">
        <v>42421</v>
      </c>
      <c r="L219" s="24">
        <v>66721</v>
      </c>
      <c r="M219" s="44"/>
      <c r="N219" s="23">
        <v>44445</v>
      </c>
      <c r="O219" s="17"/>
      <c r="P219" s="25">
        <v>6471348</v>
      </c>
      <c r="Q219" s="25">
        <v>25669680</v>
      </c>
      <c r="R219" s="109">
        <f t="shared" si="42"/>
        <v>-0.40000000223517418</v>
      </c>
      <c r="S219" s="17" t="s">
        <v>77</v>
      </c>
      <c r="T219" s="17" t="s">
        <v>78</v>
      </c>
      <c r="U219" s="27">
        <v>35262290</v>
      </c>
      <c r="V219" s="27" t="s">
        <v>79</v>
      </c>
      <c r="W219" s="28" t="s">
        <v>80</v>
      </c>
      <c r="X219" s="28"/>
      <c r="Y219" s="17"/>
      <c r="Z219" s="22" t="s">
        <v>81</v>
      </c>
      <c r="AA219" s="29"/>
      <c r="AB219" s="30" t="s">
        <v>79</v>
      </c>
      <c r="AC219" s="30" t="s">
        <v>79</v>
      </c>
      <c r="AD219" s="30" t="s">
        <v>79</v>
      </c>
      <c r="AE219" s="17" t="s">
        <v>178</v>
      </c>
      <c r="AF219" s="22" t="s">
        <v>83</v>
      </c>
      <c r="AG219" s="22" t="s">
        <v>78</v>
      </c>
      <c r="AH219" s="31">
        <v>35114738</v>
      </c>
      <c r="AI219" s="17" t="s">
        <v>179</v>
      </c>
      <c r="AJ219" s="24">
        <v>119</v>
      </c>
      <c r="AK219" s="22" t="s">
        <v>85</v>
      </c>
      <c r="AL219" s="32" t="s">
        <v>79</v>
      </c>
      <c r="AM219" s="128">
        <v>44350</v>
      </c>
      <c r="AN219" s="22" t="s">
        <v>86</v>
      </c>
      <c r="AO219" s="24">
        <v>0</v>
      </c>
      <c r="AP219" s="27">
        <v>0</v>
      </c>
      <c r="AQ219" s="127"/>
      <c r="AR219" s="30">
        <v>0</v>
      </c>
      <c r="AS219" s="127"/>
      <c r="AT219" s="36">
        <v>44445</v>
      </c>
      <c r="AU219" s="36">
        <v>44560</v>
      </c>
      <c r="AV219" s="110"/>
      <c r="AW219" s="22" t="s">
        <v>87</v>
      </c>
      <c r="AX219" s="22"/>
      <c r="AY219" s="22"/>
      <c r="AZ219" s="22" t="s">
        <v>87</v>
      </c>
      <c r="BA219" s="22">
        <v>0</v>
      </c>
      <c r="BB219" s="17"/>
      <c r="BC219" s="17"/>
      <c r="BD219" s="17"/>
      <c r="BE219" s="37" t="s">
        <v>1830</v>
      </c>
      <c r="BF219" s="38">
        <f t="shared" si="2"/>
        <v>25669680</v>
      </c>
      <c r="BG219" s="39" t="s">
        <v>1831</v>
      </c>
      <c r="BH219" s="40" t="s">
        <v>1832</v>
      </c>
      <c r="BI219" s="17" t="s">
        <v>91</v>
      </c>
      <c r="BJ219" s="17"/>
      <c r="BK219" s="118" t="s">
        <v>1833</v>
      </c>
      <c r="BL219" s="100" t="s">
        <v>1761</v>
      </c>
      <c r="BM219" s="42"/>
      <c r="BN219" s="17"/>
      <c r="BO219" s="113"/>
      <c r="BP219" s="113">
        <f t="shared" si="39"/>
        <v>2566968</v>
      </c>
      <c r="BQ219" s="17" t="s">
        <v>79</v>
      </c>
      <c r="BR219" s="17"/>
      <c r="BS219" s="17"/>
      <c r="BT219" s="17"/>
    </row>
    <row r="220" spans="1:72" ht="12.75" customHeight="1">
      <c r="A220" s="19" t="s">
        <v>1834</v>
      </c>
      <c r="B220" s="20" t="s">
        <v>70</v>
      </c>
      <c r="C220" s="21" t="s">
        <v>1835</v>
      </c>
      <c r="D220" s="17">
        <v>212</v>
      </c>
      <c r="E220" s="17" t="s">
        <v>1836</v>
      </c>
      <c r="F220" s="23">
        <v>44449</v>
      </c>
      <c r="G220" s="22" t="s">
        <v>1829</v>
      </c>
      <c r="H220" s="17" t="s">
        <v>74</v>
      </c>
      <c r="I220" s="17" t="s">
        <v>75</v>
      </c>
      <c r="J220" s="24" t="s">
        <v>76</v>
      </c>
      <c r="K220" s="24">
        <v>36821</v>
      </c>
      <c r="L220" s="24">
        <v>68921</v>
      </c>
      <c r="M220" s="44"/>
      <c r="N220" s="23">
        <v>44453</v>
      </c>
      <c r="O220" s="17"/>
      <c r="P220" s="25">
        <v>8711428</v>
      </c>
      <c r="Q220" s="25">
        <v>32522665</v>
      </c>
      <c r="R220" s="109">
        <f t="shared" si="42"/>
        <v>0.46666666492819786</v>
      </c>
      <c r="S220" s="17" t="s">
        <v>77</v>
      </c>
      <c r="T220" s="17" t="s">
        <v>78</v>
      </c>
      <c r="U220" s="27">
        <v>700022537</v>
      </c>
      <c r="V220" s="27" t="s">
        <v>79</v>
      </c>
      <c r="W220" s="28" t="s">
        <v>80</v>
      </c>
      <c r="X220" s="28"/>
      <c r="Y220" s="17"/>
      <c r="Z220" s="22" t="s">
        <v>81</v>
      </c>
      <c r="AA220" s="29"/>
      <c r="AB220" s="30" t="s">
        <v>79</v>
      </c>
      <c r="AC220" s="30" t="s">
        <v>79</v>
      </c>
      <c r="AD220" s="30" t="s">
        <v>79</v>
      </c>
      <c r="AE220" s="17" t="s">
        <v>299</v>
      </c>
      <c r="AF220" s="22" t="s">
        <v>83</v>
      </c>
      <c r="AG220" s="22" t="s">
        <v>78</v>
      </c>
      <c r="AH220" s="31">
        <v>37329045</v>
      </c>
      <c r="AI220" s="17" t="s">
        <v>300</v>
      </c>
      <c r="AJ220" s="24">
        <v>112</v>
      </c>
      <c r="AK220" s="22" t="s">
        <v>85</v>
      </c>
      <c r="AL220" s="32" t="s">
        <v>79</v>
      </c>
      <c r="AM220" s="128">
        <v>44452</v>
      </c>
      <c r="AN220" s="22" t="s">
        <v>86</v>
      </c>
      <c r="AO220" s="24">
        <v>0</v>
      </c>
      <c r="AP220" s="27">
        <v>0</v>
      </c>
      <c r="AQ220" s="127"/>
      <c r="AR220" s="30">
        <v>0</v>
      </c>
      <c r="AS220" s="127"/>
      <c r="AT220" s="36">
        <v>44453</v>
      </c>
      <c r="AU220" s="36">
        <v>44560</v>
      </c>
      <c r="AV220" s="110"/>
      <c r="AW220" s="22" t="s">
        <v>87</v>
      </c>
      <c r="AX220" s="22"/>
      <c r="AY220" s="22"/>
      <c r="AZ220" s="22" t="s">
        <v>87</v>
      </c>
      <c r="BA220" s="22">
        <v>0</v>
      </c>
      <c r="BB220" s="17"/>
      <c r="BC220" s="17"/>
      <c r="BD220" s="17"/>
      <c r="BE220" s="37" t="s">
        <v>1837</v>
      </c>
      <c r="BF220" s="38">
        <f t="shared" si="2"/>
        <v>32522665</v>
      </c>
      <c r="BG220" s="39" t="s">
        <v>196</v>
      </c>
      <c r="BH220" s="51" t="s">
        <v>1838</v>
      </c>
      <c r="BI220" s="17" t="s">
        <v>91</v>
      </c>
      <c r="BJ220" s="17"/>
      <c r="BK220" s="118" t="s">
        <v>1839</v>
      </c>
      <c r="BL220" s="100" t="s">
        <v>1761</v>
      </c>
      <c r="BM220" s="42"/>
      <c r="BN220" s="17"/>
      <c r="BO220" s="113"/>
      <c r="BP220" s="113">
        <f t="shared" si="39"/>
        <v>3252266.5</v>
      </c>
      <c r="BQ220" s="17" t="s">
        <v>79</v>
      </c>
      <c r="BR220" s="17"/>
      <c r="BS220" s="17"/>
      <c r="BT220" s="17"/>
    </row>
    <row r="221" spans="1:72" ht="12.75" customHeight="1">
      <c r="A221" s="19" t="s">
        <v>1840</v>
      </c>
      <c r="B221" s="20" t="s">
        <v>70</v>
      </c>
      <c r="C221" s="21" t="s">
        <v>1841</v>
      </c>
      <c r="D221" s="17">
        <v>213</v>
      </c>
      <c r="E221" s="17" t="s">
        <v>1842</v>
      </c>
      <c r="F221" s="23">
        <v>44453</v>
      </c>
      <c r="G221" s="22" t="s">
        <v>1843</v>
      </c>
      <c r="H221" s="17" t="s">
        <v>74</v>
      </c>
      <c r="I221" s="17" t="s">
        <v>75</v>
      </c>
      <c r="J221" s="24" t="s">
        <v>76</v>
      </c>
      <c r="K221" s="24">
        <v>43521</v>
      </c>
      <c r="L221" s="24">
        <v>70221</v>
      </c>
      <c r="M221" s="44"/>
      <c r="N221" s="23">
        <v>44454</v>
      </c>
      <c r="O221" s="17"/>
      <c r="P221" s="25">
        <v>8711428</v>
      </c>
      <c r="Q221" s="25">
        <v>32522665</v>
      </c>
      <c r="R221" s="109">
        <f t="shared" si="42"/>
        <v>0.46666666492819786</v>
      </c>
      <c r="S221" s="17" t="s">
        <v>77</v>
      </c>
      <c r="T221" s="17" t="s">
        <v>78</v>
      </c>
      <c r="U221" s="27">
        <v>1030562523</v>
      </c>
      <c r="V221" s="27" t="s">
        <v>79</v>
      </c>
      <c r="W221" s="28" t="s">
        <v>80</v>
      </c>
      <c r="X221" s="28"/>
      <c r="Y221" s="17"/>
      <c r="Z221" s="22" t="s">
        <v>81</v>
      </c>
      <c r="AA221" s="29"/>
      <c r="AB221" s="30" t="s">
        <v>79</v>
      </c>
      <c r="AC221" s="30" t="s">
        <v>79</v>
      </c>
      <c r="AD221" s="30" t="s">
        <v>79</v>
      </c>
      <c r="AE221" s="17" t="s">
        <v>359</v>
      </c>
      <c r="AF221" s="22" t="s">
        <v>83</v>
      </c>
      <c r="AG221" s="22" t="s">
        <v>78</v>
      </c>
      <c r="AH221" s="31">
        <v>80157210</v>
      </c>
      <c r="AI221" s="17" t="s">
        <v>360</v>
      </c>
      <c r="AJ221" s="24">
        <v>112</v>
      </c>
      <c r="AK221" s="22" t="s">
        <v>85</v>
      </c>
      <c r="AL221" s="32" t="s">
        <v>79</v>
      </c>
      <c r="AM221" s="128">
        <v>44453</v>
      </c>
      <c r="AN221" s="22" t="s">
        <v>86</v>
      </c>
      <c r="AO221" s="24">
        <v>0</v>
      </c>
      <c r="AP221" s="27">
        <v>0</v>
      </c>
      <c r="AQ221" s="127"/>
      <c r="AR221" s="30">
        <v>0</v>
      </c>
      <c r="AS221" s="127"/>
      <c r="AT221" s="36">
        <v>44454</v>
      </c>
      <c r="AU221" s="36">
        <v>44560</v>
      </c>
      <c r="AV221" s="110"/>
      <c r="AW221" s="22" t="s">
        <v>87</v>
      </c>
      <c r="AX221" s="22"/>
      <c r="AY221" s="22"/>
      <c r="AZ221" s="22" t="s">
        <v>87</v>
      </c>
      <c r="BA221" s="22">
        <v>0</v>
      </c>
      <c r="BB221" s="17"/>
      <c r="BC221" s="17"/>
      <c r="BD221" s="17"/>
      <c r="BE221" s="37" t="s">
        <v>1844</v>
      </c>
      <c r="BF221" s="38">
        <f t="shared" si="2"/>
        <v>32522665</v>
      </c>
      <c r="BG221" s="39" t="s">
        <v>196</v>
      </c>
      <c r="BH221" s="40" t="s">
        <v>1845</v>
      </c>
      <c r="BI221" s="17" t="s">
        <v>91</v>
      </c>
      <c r="BJ221" s="17"/>
      <c r="BK221" s="118" t="s">
        <v>1846</v>
      </c>
      <c r="BL221" s="100" t="s">
        <v>1761</v>
      </c>
      <c r="BM221" s="42"/>
      <c r="BN221" s="17"/>
      <c r="BO221" s="113"/>
      <c r="BP221" s="113">
        <f t="shared" si="39"/>
        <v>3252266.5</v>
      </c>
      <c r="BQ221" s="17" t="s">
        <v>79</v>
      </c>
      <c r="BR221" s="17"/>
      <c r="BS221" s="17"/>
      <c r="BT221" s="17"/>
    </row>
    <row r="222" spans="1:72" ht="12.75" customHeight="1">
      <c r="A222" s="19" t="s">
        <v>1847</v>
      </c>
      <c r="B222" s="20" t="s">
        <v>70</v>
      </c>
      <c r="C222" s="21" t="s">
        <v>1848</v>
      </c>
      <c r="D222" s="17">
        <v>214</v>
      </c>
      <c r="E222" s="17" t="s">
        <v>940</v>
      </c>
      <c r="F222" s="23">
        <v>44453</v>
      </c>
      <c r="G222" s="22" t="s">
        <v>1849</v>
      </c>
      <c r="H222" s="17" t="s">
        <v>74</v>
      </c>
      <c r="I222" s="17" t="s">
        <v>75</v>
      </c>
      <c r="J222" s="24" t="s">
        <v>76</v>
      </c>
      <c r="K222" s="24">
        <v>42821</v>
      </c>
      <c r="L222" s="24">
        <v>70121</v>
      </c>
      <c r="M222" s="44"/>
      <c r="N222" s="23">
        <v>44454</v>
      </c>
      <c r="O222" s="17"/>
      <c r="P222" s="25">
        <v>7353804</v>
      </c>
      <c r="Q222" s="25">
        <v>26473694</v>
      </c>
      <c r="R222" s="109">
        <f t="shared" si="42"/>
        <v>-0.39999999850988388</v>
      </c>
      <c r="S222" s="17" t="s">
        <v>77</v>
      </c>
      <c r="T222" s="17" t="s">
        <v>78</v>
      </c>
      <c r="U222" s="27">
        <v>52912726</v>
      </c>
      <c r="V222" s="27" t="s">
        <v>79</v>
      </c>
      <c r="W222" s="28" t="s">
        <v>80</v>
      </c>
      <c r="X222" s="28"/>
      <c r="Y222" s="17"/>
      <c r="Z222" s="22" t="s">
        <v>81</v>
      </c>
      <c r="AA222" s="29"/>
      <c r="AB222" s="30" t="s">
        <v>79</v>
      </c>
      <c r="AC222" s="30" t="s">
        <v>79</v>
      </c>
      <c r="AD222" s="30" t="s">
        <v>79</v>
      </c>
      <c r="AE222" s="17" t="s">
        <v>442</v>
      </c>
      <c r="AF222" s="22" t="s">
        <v>83</v>
      </c>
      <c r="AG222" s="22" t="s">
        <v>78</v>
      </c>
      <c r="AH222" s="31">
        <v>79530167</v>
      </c>
      <c r="AI222" s="17" t="s">
        <v>443</v>
      </c>
      <c r="AJ222" s="24">
        <v>108</v>
      </c>
      <c r="AK222" s="22" t="s">
        <v>85</v>
      </c>
      <c r="AL222" s="32" t="s">
        <v>79</v>
      </c>
      <c r="AM222" s="128">
        <v>44453</v>
      </c>
      <c r="AN222" s="22" t="s">
        <v>86</v>
      </c>
      <c r="AO222" s="24">
        <v>0</v>
      </c>
      <c r="AP222" s="27">
        <v>0</v>
      </c>
      <c r="AQ222" s="127"/>
      <c r="AR222" s="30">
        <v>0</v>
      </c>
      <c r="AS222" s="127"/>
      <c r="AT222" s="36">
        <v>44454</v>
      </c>
      <c r="AU222" s="36">
        <v>44560</v>
      </c>
      <c r="AV222" s="110"/>
      <c r="AW222" s="22" t="s">
        <v>87</v>
      </c>
      <c r="AX222" s="22"/>
      <c r="AY222" s="22"/>
      <c r="AZ222" s="22" t="s">
        <v>87</v>
      </c>
      <c r="BA222" s="22">
        <v>0</v>
      </c>
      <c r="BB222" s="17"/>
      <c r="BC222" s="17"/>
      <c r="BD222" s="17"/>
      <c r="BE222" s="37" t="s">
        <v>1850</v>
      </c>
      <c r="BF222" s="38">
        <f t="shared" si="2"/>
        <v>26473694</v>
      </c>
      <c r="BG222" s="39" t="s">
        <v>1831</v>
      </c>
      <c r="BH222" s="40" t="s">
        <v>1851</v>
      </c>
      <c r="BI222" s="17" t="s">
        <v>91</v>
      </c>
      <c r="BJ222" s="17"/>
      <c r="BK222" s="118" t="s">
        <v>1852</v>
      </c>
      <c r="BL222" s="100" t="s">
        <v>1761</v>
      </c>
      <c r="BM222" s="42"/>
      <c r="BN222" s="17"/>
      <c r="BO222" s="113"/>
      <c r="BP222" s="113">
        <f t="shared" si="39"/>
        <v>2647369.4000000004</v>
      </c>
      <c r="BQ222" s="17" t="s">
        <v>79</v>
      </c>
      <c r="BR222" s="17"/>
      <c r="BS222" s="17"/>
      <c r="BT222" s="17"/>
    </row>
    <row r="223" spans="1:72" ht="12.75" customHeight="1">
      <c r="A223" s="19" t="s">
        <v>1853</v>
      </c>
      <c r="B223" s="20" t="s">
        <v>70</v>
      </c>
      <c r="C223" s="21" t="s">
        <v>1854</v>
      </c>
      <c r="D223" s="17">
        <v>215</v>
      </c>
      <c r="E223" s="17" t="s">
        <v>307</v>
      </c>
      <c r="F223" s="23">
        <v>44460</v>
      </c>
      <c r="G223" s="22" t="s">
        <v>1855</v>
      </c>
      <c r="H223" s="17" t="s">
        <v>74</v>
      </c>
      <c r="I223" s="17" t="s">
        <v>75</v>
      </c>
      <c r="J223" s="24" t="s">
        <v>76</v>
      </c>
      <c r="K223" s="24">
        <v>43121</v>
      </c>
      <c r="L223" s="24">
        <v>72721</v>
      </c>
      <c r="M223" s="44"/>
      <c r="N223" s="23">
        <v>44460</v>
      </c>
      <c r="O223" s="17"/>
      <c r="P223" s="25">
        <v>7353804</v>
      </c>
      <c r="Q223" s="25">
        <v>24512680</v>
      </c>
      <c r="R223" s="109">
        <f t="shared" si="42"/>
        <v>0</v>
      </c>
      <c r="S223" s="17" t="s">
        <v>77</v>
      </c>
      <c r="T223" s="17" t="s">
        <v>78</v>
      </c>
      <c r="U223" s="27">
        <v>1020742868</v>
      </c>
      <c r="V223" s="27" t="s">
        <v>79</v>
      </c>
      <c r="W223" s="28" t="s">
        <v>80</v>
      </c>
      <c r="X223" s="28"/>
      <c r="Y223" s="17"/>
      <c r="Z223" s="22" t="s">
        <v>81</v>
      </c>
      <c r="AA223" s="29"/>
      <c r="AB223" s="30" t="s">
        <v>79</v>
      </c>
      <c r="AC223" s="30" t="s">
        <v>79</v>
      </c>
      <c r="AD223" s="30" t="s">
        <v>79</v>
      </c>
      <c r="AE223" s="17" t="s">
        <v>216</v>
      </c>
      <c r="AF223" s="22" t="s">
        <v>83</v>
      </c>
      <c r="AG223" s="22" t="s">
        <v>78</v>
      </c>
      <c r="AH223" s="31">
        <v>52821677</v>
      </c>
      <c r="AI223" s="17" t="s">
        <v>217</v>
      </c>
      <c r="AJ223" s="24">
        <v>100</v>
      </c>
      <c r="AK223" s="22" t="s">
        <v>85</v>
      </c>
      <c r="AL223" s="32" t="s">
        <v>79</v>
      </c>
      <c r="AM223" s="128"/>
      <c r="AN223" s="22" t="s">
        <v>86</v>
      </c>
      <c r="AO223" s="24">
        <v>0</v>
      </c>
      <c r="AP223" s="27">
        <v>0</v>
      </c>
      <c r="AQ223" s="127"/>
      <c r="AR223" s="30">
        <v>0</v>
      </c>
      <c r="AS223" s="127"/>
      <c r="AT223" s="36">
        <v>44460</v>
      </c>
      <c r="AU223" s="36">
        <v>44560</v>
      </c>
      <c r="AV223" s="110"/>
      <c r="AW223" s="22" t="s">
        <v>87</v>
      </c>
      <c r="AX223" s="22"/>
      <c r="AY223" s="22"/>
      <c r="AZ223" s="22" t="s">
        <v>87</v>
      </c>
      <c r="BA223" s="22">
        <v>0</v>
      </c>
      <c r="BB223" s="17"/>
      <c r="BC223" s="17"/>
      <c r="BD223" s="17"/>
      <c r="BE223" s="37" t="s">
        <v>1856</v>
      </c>
      <c r="BF223" s="38">
        <f t="shared" si="2"/>
        <v>24512680</v>
      </c>
      <c r="BG223" s="39" t="s">
        <v>196</v>
      </c>
      <c r="BH223" s="40" t="s">
        <v>1857</v>
      </c>
      <c r="BI223" s="17" t="s">
        <v>91</v>
      </c>
      <c r="BJ223" s="17"/>
      <c r="BK223" s="118" t="s">
        <v>1858</v>
      </c>
      <c r="BL223" s="100" t="s">
        <v>1761</v>
      </c>
      <c r="BM223" s="42"/>
      <c r="BN223" s="17"/>
      <c r="BO223" s="113"/>
      <c r="BP223" s="113">
        <f t="shared" si="39"/>
        <v>2451268</v>
      </c>
      <c r="BQ223" s="17" t="s">
        <v>79</v>
      </c>
      <c r="BR223" s="17"/>
      <c r="BS223" s="17"/>
      <c r="BT223" s="17"/>
    </row>
    <row r="224" spans="1:72" ht="12.75" customHeight="1">
      <c r="A224" s="19" t="s">
        <v>1859</v>
      </c>
      <c r="B224" s="20" t="s">
        <v>70</v>
      </c>
      <c r="C224" s="21" t="s">
        <v>1860</v>
      </c>
      <c r="D224" s="17">
        <v>216</v>
      </c>
      <c r="E224" s="17" t="s">
        <v>1861</v>
      </c>
      <c r="F224" s="23">
        <v>44461</v>
      </c>
      <c r="G224" s="22" t="s">
        <v>1622</v>
      </c>
      <c r="H224" s="17" t="s">
        <v>74</v>
      </c>
      <c r="I224" s="17" t="s">
        <v>75</v>
      </c>
      <c r="J224" s="24" t="s">
        <v>76</v>
      </c>
      <c r="K224" s="24">
        <v>42721</v>
      </c>
      <c r="L224" s="24">
        <v>73921</v>
      </c>
      <c r="M224" s="44"/>
      <c r="N224" s="23">
        <v>44462</v>
      </c>
      <c r="O224" s="17"/>
      <c r="P224" s="25">
        <v>3235673</v>
      </c>
      <c r="Q224" s="25">
        <v>10677721</v>
      </c>
      <c r="R224" s="109">
        <f t="shared" si="42"/>
        <v>9.999999962747097E-2</v>
      </c>
      <c r="S224" s="17" t="s">
        <v>77</v>
      </c>
      <c r="T224" s="17" t="s">
        <v>78</v>
      </c>
      <c r="U224" s="27">
        <v>1018446248</v>
      </c>
      <c r="V224" s="27" t="s">
        <v>79</v>
      </c>
      <c r="W224" s="28" t="s">
        <v>80</v>
      </c>
      <c r="X224" s="28"/>
      <c r="Y224" s="17"/>
      <c r="Z224" s="22" t="s">
        <v>81</v>
      </c>
      <c r="AA224" s="29"/>
      <c r="AB224" s="30" t="s">
        <v>79</v>
      </c>
      <c r="AC224" s="30" t="s">
        <v>79</v>
      </c>
      <c r="AD224" s="30" t="s">
        <v>79</v>
      </c>
      <c r="AE224" s="17" t="s">
        <v>228</v>
      </c>
      <c r="AF224" s="22" t="s">
        <v>83</v>
      </c>
      <c r="AG224" s="22" t="s">
        <v>78</v>
      </c>
      <c r="AH224" s="31">
        <v>52827064</v>
      </c>
      <c r="AI224" s="17" t="s">
        <v>1190</v>
      </c>
      <c r="AJ224" s="24">
        <v>99</v>
      </c>
      <c r="AK224" s="22" t="s">
        <v>85</v>
      </c>
      <c r="AL224" s="32" t="s">
        <v>79</v>
      </c>
      <c r="AM224" s="128"/>
      <c r="AN224" s="22" t="s">
        <v>86</v>
      </c>
      <c r="AO224" s="24">
        <v>0</v>
      </c>
      <c r="AP224" s="27">
        <v>0</v>
      </c>
      <c r="AQ224" s="127"/>
      <c r="AR224" s="30">
        <v>0</v>
      </c>
      <c r="AS224" s="127"/>
      <c r="AT224" s="36">
        <v>44462</v>
      </c>
      <c r="AU224" s="36">
        <v>44560</v>
      </c>
      <c r="AV224" s="110"/>
      <c r="AW224" s="22" t="s">
        <v>87</v>
      </c>
      <c r="AX224" s="22"/>
      <c r="AY224" s="22"/>
      <c r="AZ224" s="22" t="s">
        <v>87</v>
      </c>
      <c r="BA224" s="22">
        <v>0</v>
      </c>
      <c r="BB224" s="17"/>
      <c r="BC224" s="17"/>
      <c r="BD224" s="17"/>
      <c r="BE224" s="37" t="s">
        <v>1862</v>
      </c>
      <c r="BF224" s="38">
        <f t="shared" si="2"/>
        <v>10677721</v>
      </c>
      <c r="BG224" s="39" t="s">
        <v>1831</v>
      </c>
      <c r="BH224" s="114" t="s">
        <v>1863</v>
      </c>
      <c r="BI224" s="17" t="s">
        <v>91</v>
      </c>
      <c r="BJ224" s="17"/>
      <c r="BK224" s="118" t="s">
        <v>1864</v>
      </c>
      <c r="BL224" s="100" t="s">
        <v>1761</v>
      </c>
      <c r="BM224" s="42"/>
      <c r="BN224" s="17"/>
      <c r="BO224" s="113"/>
      <c r="BP224" s="113">
        <f t="shared" si="39"/>
        <v>1067772.1000000001</v>
      </c>
      <c r="BQ224" s="17" t="s">
        <v>79</v>
      </c>
      <c r="BR224" s="17"/>
      <c r="BS224" s="17"/>
      <c r="BT224" s="17"/>
    </row>
    <row r="225" spans="1:72" ht="12.75" customHeight="1">
      <c r="A225" s="19" t="s">
        <v>1865</v>
      </c>
      <c r="B225" s="20" t="s">
        <v>70</v>
      </c>
      <c r="C225" s="21" t="s">
        <v>1866</v>
      </c>
      <c r="D225" s="17">
        <v>217</v>
      </c>
      <c r="E225" s="17" t="s">
        <v>1867</v>
      </c>
      <c r="F225" s="23">
        <v>44461</v>
      </c>
      <c r="G225" s="22" t="s">
        <v>1868</v>
      </c>
      <c r="H225" s="17" t="s">
        <v>74</v>
      </c>
      <c r="I225" s="17" t="s">
        <v>75</v>
      </c>
      <c r="J225" s="24" t="s">
        <v>76</v>
      </c>
      <c r="K225" s="24">
        <v>44521</v>
      </c>
      <c r="L225" s="24">
        <v>73821</v>
      </c>
      <c r="M225" s="44"/>
      <c r="N225" s="23">
        <v>44461</v>
      </c>
      <c r="O225" s="17"/>
      <c r="P225" s="25">
        <v>5532323</v>
      </c>
      <c r="Q225" s="25">
        <v>18256666</v>
      </c>
      <c r="R225" s="109">
        <f t="shared" si="42"/>
        <v>0.10000000149011612</v>
      </c>
      <c r="S225" s="17" t="s">
        <v>77</v>
      </c>
      <c r="T225" s="17" t="s">
        <v>78</v>
      </c>
      <c r="U225" s="27">
        <v>1053823698</v>
      </c>
      <c r="V225" s="27" t="s">
        <v>79</v>
      </c>
      <c r="W225" s="28" t="s">
        <v>80</v>
      </c>
      <c r="X225" s="28"/>
      <c r="Y225" s="17"/>
      <c r="Z225" s="22" t="s">
        <v>81</v>
      </c>
      <c r="AA225" s="29"/>
      <c r="AB225" s="30" t="s">
        <v>79</v>
      </c>
      <c r="AC225" s="30" t="s">
        <v>79</v>
      </c>
      <c r="AD225" s="30" t="s">
        <v>79</v>
      </c>
      <c r="AE225" s="17" t="s">
        <v>299</v>
      </c>
      <c r="AF225" s="22" t="s">
        <v>83</v>
      </c>
      <c r="AG225" s="22" t="s">
        <v>78</v>
      </c>
      <c r="AH225" s="31">
        <v>37329045</v>
      </c>
      <c r="AI225" s="17" t="s">
        <v>300</v>
      </c>
      <c r="AJ225" s="24">
        <v>99</v>
      </c>
      <c r="AK225" s="22" t="s">
        <v>85</v>
      </c>
      <c r="AL225" s="32" t="s">
        <v>79</v>
      </c>
      <c r="AM225" s="128"/>
      <c r="AN225" s="22" t="s">
        <v>86</v>
      </c>
      <c r="AO225" s="24">
        <v>0</v>
      </c>
      <c r="AP225" s="27">
        <v>0</v>
      </c>
      <c r="AQ225" s="127"/>
      <c r="AR225" s="30">
        <v>0</v>
      </c>
      <c r="AS225" s="127"/>
      <c r="AT225" s="36">
        <v>44461</v>
      </c>
      <c r="AU225" s="52">
        <v>44477</v>
      </c>
      <c r="AV225" s="110">
        <v>44478</v>
      </c>
      <c r="AW225" s="22" t="s">
        <v>87</v>
      </c>
      <c r="AX225" s="22"/>
      <c r="AY225" s="22"/>
      <c r="AZ225" s="22" t="s">
        <v>87</v>
      </c>
      <c r="BA225" s="22">
        <v>0</v>
      </c>
      <c r="BB225" s="17"/>
      <c r="BC225" s="17"/>
      <c r="BD225" s="17" t="s">
        <v>1869</v>
      </c>
      <c r="BE225" s="37" t="s">
        <v>1870</v>
      </c>
      <c r="BF225" s="38">
        <f t="shared" si="2"/>
        <v>18256666</v>
      </c>
      <c r="BG225" s="39" t="s">
        <v>196</v>
      </c>
      <c r="BH225" s="40" t="s">
        <v>1871</v>
      </c>
      <c r="BI225" s="71" t="s">
        <v>145</v>
      </c>
      <c r="BJ225" s="17"/>
      <c r="BK225" s="118" t="s">
        <v>1872</v>
      </c>
      <c r="BL225" s="100" t="s">
        <v>1761</v>
      </c>
      <c r="BM225" s="42">
        <v>17</v>
      </c>
      <c r="BN225" s="77">
        <f>P225/30*BM225</f>
        <v>3134983.0333333332</v>
      </c>
      <c r="BO225" s="113"/>
      <c r="BP225" s="113">
        <f t="shared" si="39"/>
        <v>1825666.6</v>
      </c>
      <c r="BQ225" s="17" t="s">
        <v>79</v>
      </c>
      <c r="BR225" s="17"/>
      <c r="BS225" s="17"/>
      <c r="BT225" s="17"/>
    </row>
    <row r="226" spans="1:72" ht="12.75" customHeight="1">
      <c r="A226" s="19" t="s">
        <v>1873</v>
      </c>
      <c r="B226" s="20" t="s">
        <v>70</v>
      </c>
      <c r="C226" s="21" t="s">
        <v>1874</v>
      </c>
      <c r="D226" s="17">
        <v>218</v>
      </c>
      <c r="E226" s="17" t="s">
        <v>1875</v>
      </c>
      <c r="F226" s="23">
        <v>44461</v>
      </c>
      <c r="G226" s="22" t="s">
        <v>1876</v>
      </c>
      <c r="H226" s="17" t="s">
        <v>74</v>
      </c>
      <c r="I226" s="17" t="s">
        <v>75</v>
      </c>
      <c r="J226" s="24" t="s">
        <v>76</v>
      </c>
      <c r="K226" s="24">
        <v>44021</v>
      </c>
      <c r="L226" s="24">
        <v>74721</v>
      </c>
      <c r="M226" s="44"/>
      <c r="N226" s="23">
        <v>44463</v>
      </c>
      <c r="O226" s="17"/>
      <c r="P226" s="25">
        <v>4536731</v>
      </c>
      <c r="Q226" s="25">
        <v>14971212</v>
      </c>
      <c r="R226" s="109">
        <f t="shared" si="42"/>
        <v>-0.30000000074505806</v>
      </c>
      <c r="S226" s="17" t="s">
        <v>77</v>
      </c>
      <c r="T226" s="17" t="s">
        <v>78</v>
      </c>
      <c r="U226" s="27">
        <v>80238078</v>
      </c>
      <c r="V226" s="27" t="s">
        <v>79</v>
      </c>
      <c r="W226" s="28" t="s">
        <v>80</v>
      </c>
      <c r="X226" s="28"/>
      <c r="Y226" s="17"/>
      <c r="Z226" s="22" t="s">
        <v>81</v>
      </c>
      <c r="AA226" s="29"/>
      <c r="AB226" s="30" t="s">
        <v>79</v>
      </c>
      <c r="AC226" s="30" t="s">
        <v>79</v>
      </c>
      <c r="AD226" s="30" t="s">
        <v>79</v>
      </c>
      <c r="AE226" s="17" t="s">
        <v>400</v>
      </c>
      <c r="AF226" s="22" t="s">
        <v>83</v>
      </c>
      <c r="AG226" s="22" t="s">
        <v>78</v>
      </c>
      <c r="AH226" s="31">
        <v>79690000</v>
      </c>
      <c r="AI226" s="17" t="s">
        <v>401</v>
      </c>
      <c r="AJ226" s="24">
        <v>99</v>
      </c>
      <c r="AK226" s="22" t="s">
        <v>85</v>
      </c>
      <c r="AL226" s="32" t="s">
        <v>79</v>
      </c>
      <c r="AM226" s="128"/>
      <c r="AN226" s="22" t="s">
        <v>86</v>
      </c>
      <c r="AO226" s="24">
        <v>0</v>
      </c>
      <c r="AP226" s="27">
        <v>0</v>
      </c>
      <c r="AQ226" s="127"/>
      <c r="AR226" s="30">
        <v>0</v>
      </c>
      <c r="AS226" s="127"/>
      <c r="AT226" s="36">
        <v>44463</v>
      </c>
      <c r="AU226" s="36">
        <v>44560</v>
      </c>
      <c r="AV226" s="110"/>
      <c r="AW226" s="22" t="s">
        <v>87</v>
      </c>
      <c r="AX226" s="22"/>
      <c r="AY226" s="22"/>
      <c r="AZ226" s="22" t="s">
        <v>87</v>
      </c>
      <c r="BA226" s="22">
        <v>0</v>
      </c>
      <c r="BB226" s="17"/>
      <c r="BC226" s="17"/>
      <c r="BD226" s="17"/>
      <c r="BE226" s="37" t="s">
        <v>1877</v>
      </c>
      <c r="BF226" s="38">
        <f t="shared" si="2"/>
        <v>14971212</v>
      </c>
      <c r="BG226" s="39" t="s">
        <v>143</v>
      </c>
      <c r="BH226" s="40" t="s">
        <v>1878</v>
      </c>
      <c r="BI226" s="17" t="s">
        <v>91</v>
      </c>
      <c r="BJ226" s="17"/>
      <c r="BK226" s="118" t="s">
        <v>1879</v>
      </c>
      <c r="BL226" s="100" t="s">
        <v>1761</v>
      </c>
      <c r="BM226" s="42"/>
      <c r="BN226" s="77"/>
      <c r="BO226" s="113"/>
      <c r="BP226" s="113">
        <f t="shared" si="39"/>
        <v>1497121.2000000002</v>
      </c>
      <c r="BQ226" s="17" t="s">
        <v>79</v>
      </c>
      <c r="BR226" s="17"/>
      <c r="BS226" s="17"/>
      <c r="BT226" s="17"/>
    </row>
    <row r="227" spans="1:72" ht="12.75" customHeight="1">
      <c r="A227" s="19" t="s">
        <v>1880</v>
      </c>
      <c r="B227" s="20" t="s">
        <v>70</v>
      </c>
      <c r="C227" s="21" t="s">
        <v>1881</v>
      </c>
      <c r="D227" s="17">
        <v>219</v>
      </c>
      <c r="E227" s="17" t="s">
        <v>1882</v>
      </c>
      <c r="F227" s="23">
        <v>44461</v>
      </c>
      <c r="G227" s="22" t="s">
        <v>1883</v>
      </c>
      <c r="H227" s="17" t="s">
        <v>74</v>
      </c>
      <c r="I227" s="17" t="s">
        <v>75</v>
      </c>
      <c r="J227" s="24" t="s">
        <v>76</v>
      </c>
      <c r="K227" s="24" t="s">
        <v>1884</v>
      </c>
      <c r="L227" s="24" t="s">
        <v>1885</v>
      </c>
      <c r="M227" s="44"/>
      <c r="N227" s="23">
        <v>44462</v>
      </c>
      <c r="O227" s="17"/>
      <c r="P227" s="25">
        <v>3948428</v>
      </c>
      <c r="Q227" s="25">
        <v>40668808</v>
      </c>
      <c r="R227" s="109">
        <f t="shared" si="42"/>
        <v>-0.39999999850988388</v>
      </c>
      <c r="S227" s="17" t="s">
        <v>77</v>
      </c>
      <c r="T227" s="17" t="s">
        <v>78</v>
      </c>
      <c r="U227" s="27">
        <v>60385469</v>
      </c>
      <c r="V227" s="27" t="s">
        <v>79</v>
      </c>
      <c r="W227" s="28" t="s">
        <v>80</v>
      </c>
      <c r="X227" s="28"/>
      <c r="Y227" s="17"/>
      <c r="Z227" s="22" t="s">
        <v>81</v>
      </c>
      <c r="AA227" s="29"/>
      <c r="AB227" s="30" t="s">
        <v>79</v>
      </c>
      <c r="AC227" s="30" t="s">
        <v>79</v>
      </c>
      <c r="AD227" s="30" t="s">
        <v>79</v>
      </c>
      <c r="AE227" s="17" t="s">
        <v>245</v>
      </c>
      <c r="AF227" s="22" t="s">
        <v>83</v>
      </c>
      <c r="AG227" s="22" t="s">
        <v>78</v>
      </c>
      <c r="AH227" s="31">
        <v>52260278</v>
      </c>
      <c r="AI227" s="17" t="s">
        <v>246</v>
      </c>
      <c r="AJ227" s="24">
        <v>309</v>
      </c>
      <c r="AK227" s="22" t="s">
        <v>85</v>
      </c>
      <c r="AL227" s="32" t="s">
        <v>79</v>
      </c>
      <c r="AM227" s="131" t="s">
        <v>1886</v>
      </c>
      <c r="AN227" s="22" t="s">
        <v>86</v>
      </c>
      <c r="AO227" s="24">
        <v>0</v>
      </c>
      <c r="AP227" s="27">
        <v>0</v>
      </c>
      <c r="AQ227" s="127"/>
      <c r="AR227" s="30">
        <v>0</v>
      </c>
      <c r="AS227" s="127"/>
      <c r="AT227" s="36">
        <v>44462</v>
      </c>
      <c r="AU227" s="52">
        <v>44509</v>
      </c>
      <c r="AV227" s="110">
        <v>44510</v>
      </c>
      <c r="AW227" s="22" t="s">
        <v>87</v>
      </c>
      <c r="AX227" s="22"/>
      <c r="AY227" s="22"/>
      <c r="AZ227" s="22" t="s">
        <v>87</v>
      </c>
      <c r="BA227" s="22">
        <v>0</v>
      </c>
      <c r="BB227" s="17"/>
      <c r="BC227" s="17"/>
      <c r="BD227" s="17" t="s">
        <v>1887</v>
      </c>
      <c r="BE227" s="37" t="s">
        <v>1888</v>
      </c>
      <c r="BF227" s="38">
        <f t="shared" si="2"/>
        <v>40668808</v>
      </c>
      <c r="BG227" s="39" t="s">
        <v>96</v>
      </c>
      <c r="BH227" s="40" t="s">
        <v>1889</v>
      </c>
      <c r="BI227" s="17" t="s">
        <v>145</v>
      </c>
      <c r="BJ227" s="17"/>
      <c r="BK227" s="118" t="s">
        <v>1890</v>
      </c>
      <c r="BL227" s="100" t="s">
        <v>1761</v>
      </c>
      <c r="BM227" s="42">
        <v>47</v>
      </c>
      <c r="BN227" s="115">
        <f>P227/30*BM227</f>
        <v>6185870.5333333332</v>
      </c>
      <c r="BO227" s="113"/>
      <c r="BP227" s="113">
        <f t="shared" si="39"/>
        <v>4066880.8000000003</v>
      </c>
      <c r="BQ227" s="17" t="s">
        <v>79</v>
      </c>
      <c r="BR227" s="17"/>
      <c r="BS227" s="17"/>
      <c r="BT227" s="17"/>
    </row>
    <row r="228" spans="1:72" ht="12.75" customHeight="1">
      <c r="A228" s="19" t="s">
        <v>1891</v>
      </c>
      <c r="B228" s="20" t="s">
        <v>70</v>
      </c>
      <c r="C228" s="21" t="s">
        <v>1892</v>
      </c>
      <c r="D228" s="17">
        <v>220</v>
      </c>
      <c r="E228" s="17" t="s">
        <v>1893</v>
      </c>
      <c r="F228" s="23">
        <v>44461</v>
      </c>
      <c r="G228" s="22" t="s">
        <v>1894</v>
      </c>
      <c r="H228" s="17" t="s">
        <v>74</v>
      </c>
      <c r="I228" s="17" t="s">
        <v>75</v>
      </c>
      <c r="J228" s="24" t="s">
        <v>76</v>
      </c>
      <c r="K228" s="24" t="s">
        <v>1895</v>
      </c>
      <c r="L228" s="24" t="s">
        <v>1896</v>
      </c>
      <c r="M228" s="44"/>
      <c r="N228" s="23">
        <v>44462</v>
      </c>
      <c r="O228" s="17"/>
      <c r="P228" s="25">
        <v>2730447</v>
      </c>
      <c r="Q228" s="25">
        <v>28123604</v>
      </c>
      <c r="R228" s="109">
        <f t="shared" si="42"/>
        <v>-9.9999997764825821E-2</v>
      </c>
      <c r="S228" s="17" t="s">
        <v>77</v>
      </c>
      <c r="T228" s="17" t="s">
        <v>78</v>
      </c>
      <c r="U228" s="27">
        <v>1030675889</v>
      </c>
      <c r="V228" s="27" t="s">
        <v>79</v>
      </c>
      <c r="W228" s="28" t="s">
        <v>80</v>
      </c>
      <c r="X228" s="28"/>
      <c r="Y228" s="17"/>
      <c r="Z228" s="22" t="s">
        <v>81</v>
      </c>
      <c r="AA228" s="29"/>
      <c r="AB228" s="30" t="s">
        <v>79</v>
      </c>
      <c r="AC228" s="30" t="s">
        <v>79</v>
      </c>
      <c r="AD228" s="30" t="s">
        <v>79</v>
      </c>
      <c r="AE228" s="17" t="s">
        <v>245</v>
      </c>
      <c r="AF228" s="22" t="s">
        <v>83</v>
      </c>
      <c r="AG228" s="22" t="s">
        <v>78</v>
      </c>
      <c r="AH228" s="31">
        <v>52260278</v>
      </c>
      <c r="AI228" s="17" t="s">
        <v>246</v>
      </c>
      <c r="AJ228" s="24">
        <v>309</v>
      </c>
      <c r="AK228" s="22" t="s">
        <v>85</v>
      </c>
      <c r="AL228" s="32" t="s">
        <v>79</v>
      </c>
      <c r="AM228" s="131" t="s">
        <v>1886</v>
      </c>
      <c r="AN228" s="22" t="s">
        <v>86</v>
      </c>
      <c r="AO228" s="24">
        <v>0</v>
      </c>
      <c r="AP228" s="27">
        <v>0</v>
      </c>
      <c r="AQ228" s="127"/>
      <c r="AR228" s="30">
        <v>0</v>
      </c>
      <c r="AS228" s="127"/>
      <c r="AT228" s="36">
        <v>44462</v>
      </c>
      <c r="AU228" s="132">
        <v>44772</v>
      </c>
      <c r="AV228" s="110"/>
      <c r="AW228" s="22" t="s">
        <v>87</v>
      </c>
      <c r="AX228" s="22"/>
      <c r="AY228" s="22"/>
      <c r="AZ228" s="22" t="s">
        <v>87</v>
      </c>
      <c r="BA228" s="22">
        <v>0</v>
      </c>
      <c r="BB228" s="17"/>
      <c r="BC228" s="17"/>
      <c r="BD228" s="17" t="s">
        <v>1897</v>
      </c>
      <c r="BE228" s="37" t="s">
        <v>1898</v>
      </c>
      <c r="BF228" s="38">
        <f t="shared" si="2"/>
        <v>28123604</v>
      </c>
      <c r="BG228" s="39" t="s">
        <v>143</v>
      </c>
      <c r="BH228" s="40" t="s">
        <v>1899</v>
      </c>
      <c r="BI228" s="17" t="s">
        <v>91</v>
      </c>
      <c r="BJ228" s="17"/>
      <c r="BK228" s="118" t="s">
        <v>1900</v>
      </c>
      <c r="BL228" s="100" t="s">
        <v>1761</v>
      </c>
      <c r="BM228" s="42"/>
      <c r="BN228" s="17"/>
      <c r="BO228" s="113"/>
      <c r="BP228" s="113">
        <f t="shared" si="39"/>
        <v>2812360.4000000004</v>
      </c>
      <c r="BQ228" s="17" t="s">
        <v>79</v>
      </c>
      <c r="BR228" s="17"/>
      <c r="BS228" s="17"/>
      <c r="BT228" s="17"/>
    </row>
    <row r="229" spans="1:72" ht="12.75" customHeight="1">
      <c r="A229" s="19" t="s">
        <v>1901</v>
      </c>
      <c r="B229" s="20" t="s">
        <v>70</v>
      </c>
      <c r="C229" s="21" t="s">
        <v>1902</v>
      </c>
      <c r="D229" s="17">
        <v>221</v>
      </c>
      <c r="E229" s="17" t="s">
        <v>1903</v>
      </c>
      <c r="F229" s="23">
        <v>44462</v>
      </c>
      <c r="G229" s="22" t="s">
        <v>1904</v>
      </c>
      <c r="H229" s="17" t="s">
        <v>74</v>
      </c>
      <c r="I229" s="17" t="s">
        <v>75</v>
      </c>
      <c r="J229" s="24" t="s">
        <v>76</v>
      </c>
      <c r="K229" s="24" t="s">
        <v>1905</v>
      </c>
      <c r="L229" s="24" t="s">
        <v>1906</v>
      </c>
      <c r="M229" s="44"/>
      <c r="N229" s="23">
        <v>44462</v>
      </c>
      <c r="O229" s="17"/>
      <c r="P229" s="25">
        <v>5532323</v>
      </c>
      <c r="Q229" s="25">
        <v>56982927</v>
      </c>
      <c r="R229" s="109">
        <f t="shared" si="42"/>
        <v>0.10000000149011612</v>
      </c>
      <c r="S229" s="17" t="s">
        <v>77</v>
      </c>
      <c r="T229" s="17" t="s">
        <v>78</v>
      </c>
      <c r="U229" s="27">
        <v>1072365766</v>
      </c>
      <c r="V229" s="27" t="s">
        <v>79</v>
      </c>
      <c r="W229" s="28" t="s">
        <v>80</v>
      </c>
      <c r="X229" s="28"/>
      <c r="Y229" s="17"/>
      <c r="Z229" s="22" t="s">
        <v>98</v>
      </c>
      <c r="AA229" s="22" t="s">
        <v>297</v>
      </c>
      <c r="AB229" s="22" t="s">
        <v>100</v>
      </c>
      <c r="AC229" s="45">
        <v>44462</v>
      </c>
      <c r="AD229" s="22" t="s">
        <v>1907</v>
      </c>
      <c r="AE229" s="17" t="s">
        <v>245</v>
      </c>
      <c r="AF229" s="22" t="s">
        <v>83</v>
      </c>
      <c r="AG229" s="22" t="s">
        <v>78</v>
      </c>
      <c r="AH229" s="31">
        <v>52260278</v>
      </c>
      <c r="AI229" s="17" t="s">
        <v>246</v>
      </c>
      <c r="AJ229" s="24">
        <v>309</v>
      </c>
      <c r="AK229" s="22" t="s">
        <v>85</v>
      </c>
      <c r="AL229" s="125">
        <v>44462</v>
      </c>
      <c r="AM229" s="131" t="s">
        <v>1886</v>
      </c>
      <c r="AN229" s="22" t="s">
        <v>86</v>
      </c>
      <c r="AO229" s="24">
        <v>0</v>
      </c>
      <c r="AP229" s="27">
        <v>0</v>
      </c>
      <c r="AQ229" s="127"/>
      <c r="AR229" s="30">
        <v>0</v>
      </c>
      <c r="AS229" s="127"/>
      <c r="AT229" s="36">
        <v>44462</v>
      </c>
      <c r="AU229" s="132">
        <v>44772</v>
      </c>
      <c r="AV229" s="110"/>
      <c r="AW229" s="22" t="s">
        <v>87</v>
      </c>
      <c r="AX229" s="22"/>
      <c r="AY229" s="22"/>
      <c r="AZ229" s="22" t="s">
        <v>87</v>
      </c>
      <c r="BA229" s="22">
        <v>0</v>
      </c>
      <c r="BB229" s="17"/>
      <c r="BC229" s="17"/>
      <c r="BD229" s="17" t="s">
        <v>1897</v>
      </c>
      <c r="BE229" s="37" t="s">
        <v>1908</v>
      </c>
      <c r="BF229" s="38">
        <f t="shared" si="2"/>
        <v>56982927</v>
      </c>
      <c r="BG229" s="39" t="s">
        <v>1909</v>
      </c>
      <c r="BH229" s="40" t="s">
        <v>1910</v>
      </c>
      <c r="BI229" s="17" t="s">
        <v>91</v>
      </c>
      <c r="BJ229" s="17"/>
      <c r="BK229" s="118" t="s">
        <v>1911</v>
      </c>
      <c r="BL229" s="100" t="s">
        <v>1761</v>
      </c>
      <c r="BM229" s="42"/>
      <c r="BN229" s="17"/>
      <c r="BO229" s="113"/>
      <c r="BP229" s="113">
        <f t="shared" si="39"/>
        <v>5698292.7000000002</v>
      </c>
      <c r="BQ229" s="17"/>
      <c r="BR229" s="17"/>
      <c r="BS229" s="17"/>
      <c r="BT229" s="17"/>
    </row>
    <row r="230" spans="1:72" ht="12.75" customHeight="1">
      <c r="A230" s="19" t="s">
        <v>1912</v>
      </c>
      <c r="B230" s="20" t="s">
        <v>70</v>
      </c>
      <c r="C230" s="21" t="s">
        <v>1913</v>
      </c>
      <c r="D230" s="17">
        <v>222</v>
      </c>
      <c r="E230" s="17" t="s">
        <v>1914</v>
      </c>
      <c r="F230" s="23">
        <v>44462</v>
      </c>
      <c r="G230" s="22" t="s">
        <v>1915</v>
      </c>
      <c r="H230" s="17" t="s">
        <v>74</v>
      </c>
      <c r="I230" s="17" t="s">
        <v>75</v>
      </c>
      <c r="J230" s="24" t="s">
        <v>76</v>
      </c>
      <c r="K230" s="24" t="s">
        <v>1916</v>
      </c>
      <c r="L230" s="24" t="s">
        <v>1917</v>
      </c>
      <c r="M230" s="44"/>
      <c r="N230" s="45">
        <v>44463</v>
      </c>
      <c r="O230" s="17"/>
      <c r="P230" s="25">
        <v>5532323</v>
      </c>
      <c r="Q230" s="25">
        <v>56982927</v>
      </c>
      <c r="R230" s="109">
        <f t="shared" si="42"/>
        <v>0.10000000149011612</v>
      </c>
      <c r="S230" s="17" t="s">
        <v>77</v>
      </c>
      <c r="T230" s="17" t="s">
        <v>78</v>
      </c>
      <c r="U230" s="27">
        <v>52794362</v>
      </c>
      <c r="V230" s="27" t="s">
        <v>79</v>
      </c>
      <c r="W230" s="28" t="s">
        <v>80</v>
      </c>
      <c r="X230" s="28"/>
      <c r="Y230" s="17"/>
      <c r="Z230" s="22" t="s">
        <v>98</v>
      </c>
      <c r="AA230" s="22" t="s">
        <v>254</v>
      </c>
      <c r="AB230" s="22" t="s">
        <v>100</v>
      </c>
      <c r="AC230" s="45">
        <v>44463</v>
      </c>
      <c r="AD230" s="22" t="s">
        <v>1918</v>
      </c>
      <c r="AE230" s="17" t="s">
        <v>245</v>
      </c>
      <c r="AF230" s="22" t="s">
        <v>83</v>
      </c>
      <c r="AG230" s="22" t="s">
        <v>78</v>
      </c>
      <c r="AH230" s="31">
        <v>52260278</v>
      </c>
      <c r="AI230" s="17" t="s">
        <v>246</v>
      </c>
      <c r="AJ230" s="24">
        <v>309</v>
      </c>
      <c r="AK230" s="22" t="s">
        <v>85</v>
      </c>
      <c r="AL230" s="125">
        <v>44463</v>
      </c>
      <c r="AM230" s="131" t="s">
        <v>1886</v>
      </c>
      <c r="AN230" s="22" t="s">
        <v>86</v>
      </c>
      <c r="AO230" s="24">
        <v>0</v>
      </c>
      <c r="AP230" s="27">
        <v>0</v>
      </c>
      <c r="AQ230" s="127"/>
      <c r="AR230" s="30">
        <v>0</v>
      </c>
      <c r="AS230" s="127"/>
      <c r="AT230" s="36">
        <v>44463</v>
      </c>
      <c r="AU230" s="132">
        <v>44772</v>
      </c>
      <c r="AV230" s="110"/>
      <c r="AW230" s="22" t="s">
        <v>87</v>
      </c>
      <c r="AX230" s="22"/>
      <c r="AY230" s="22"/>
      <c r="AZ230" s="22" t="s">
        <v>87</v>
      </c>
      <c r="BA230" s="22">
        <v>0</v>
      </c>
      <c r="BB230" s="17"/>
      <c r="BC230" s="17"/>
      <c r="BD230" s="17" t="s">
        <v>1897</v>
      </c>
      <c r="BE230" s="37" t="s">
        <v>1919</v>
      </c>
      <c r="BF230" s="38">
        <f t="shared" si="2"/>
        <v>56982927</v>
      </c>
      <c r="BG230" s="39" t="s">
        <v>114</v>
      </c>
      <c r="BH230" s="40" t="s">
        <v>1920</v>
      </c>
      <c r="BI230" s="17" t="s">
        <v>91</v>
      </c>
      <c r="BJ230" s="17"/>
      <c r="BK230" s="118" t="s">
        <v>1921</v>
      </c>
      <c r="BL230" s="100" t="s">
        <v>1761</v>
      </c>
      <c r="BM230" s="42"/>
      <c r="BN230" s="17"/>
      <c r="BO230" s="113"/>
      <c r="BP230" s="113">
        <f t="shared" si="39"/>
        <v>5698292.7000000002</v>
      </c>
      <c r="BQ230" s="17"/>
      <c r="BR230" s="17"/>
      <c r="BS230" s="17"/>
      <c r="BT230" s="17"/>
    </row>
    <row r="231" spans="1:72" ht="12.75" customHeight="1">
      <c r="A231" s="19" t="s">
        <v>1922</v>
      </c>
      <c r="B231" s="20" t="s">
        <v>70</v>
      </c>
      <c r="C231" s="21" t="s">
        <v>1923</v>
      </c>
      <c r="D231" s="17">
        <v>223</v>
      </c>
      <c r="E231" s="17" t="s">
        <v>331</v>
      </c>
      <c r="F231" s="23">
        <v>44463</v>
      </c>
      <c r="G231" s="22" t="s">
        <v>1924</v>
      </c>
      <c r="H231" s="17" t="s">
        <v>74</v>
      </c>
      <c r="I231" s="17" t="s">
        <v>75</v>
      </c>
      <c r="J231" s="24" t="s">
        <v>76</v>
      </c>
      <c r="K231" s="24">
        <v>44621</v>
      </c>
      <c r="L231" s="24">
        <v>74921</v>
      </c>
      <c r="M231" s="44"/>
      <c r="N231" s="45">
        <v>44463</v>
      </c>
      <c r="O231" s="17"/>
      <c r="P231" s="25">
        <v>7353804</v>
      </c>
      <c r="Q231" s="25">
        <v>24267553</v>
      </c>
      <c r="R231" s="109">
        <f t="shared" si="42"/>
        <v>-0.19999999925494194</v>
      </c>
      <c r="S231" s="17" t="s">
        <v>77</v>
      </c>
      <c r="T231" s="17" t="s">
        <v>78</v>
      </c>
      <c r="U231" s="27">
        <v>52312202</v>
      </c>
      <c r="V231" s="27" t="s">
        <v>79</v>
      </c>
      <c r="W231" s="28" t="s">
        <v>80</v>
      </c>
      <c r="X231" s="28"/>
      <c r="Y231" s="17"/>
      <c r="Z231" s="22" t="s">
        <v>81</v>
      </c>
      <c r="AA231" s="29"/>
      <c r="AB231" s="30" t="s">
        <v>79</v>
      </c>
      <c r="AC231" s="30" t="s">
        <v>79</v>
      </c>
      <c r="AD231" s="30" t="s">
        <v>79</v>
      </c>
      <c r="AE231" s="17" t="s">
        <v>299</v>
      </c>
      <c r="AF231" s="22" t="s">
        <v>83</v>
      </c>
      <c r="AG231" s="22" t="s">
        <v>78</v>
      </c>
      <c r="AH231" s="31">
        <v>37329045</v>
      </c>
      <c r="AI231" s="17" t="s">
        <v>300</v>
      </c>
      <c r="AJ231" s="24">
        <v>99</v>
      </c>
      <c r="AK231" s="22" t="s">
        <v>85</v>
      </c>
      <c r="AL231" s="32" t="s">
        <v>79</v>
      </c>
      <c r="AM231" s="128">
        <v>44463</v>
      </c>
      <c r="AN231" s="22" t="s">
        <v>86</v>
      </c>
      <c r="AO231" s="24">
        <v>0</v>
      </c>
      <c r="AP231" s="27">
        <v>0</v>
      </c>
      <c r="AQ231" s="127"/>
      <c r="AR231" s="30">
        <v>0</v>
      </c>
      <c r="AS231" s="127"/>
      <c r="AT231" s="36">
        <v>44463</v>
      </c>
      <c r="AU231" s="36">
        <v>44560</v>
      </c>
      <c r="AV231" s="110"/>
      <c r="AW231" s="22" t="s">
        <v>87</v>
      </c>
      <c r="AX231" s="22"/>
      <c r="AY231" s="22"/>
      <c r="AZ231" s="22" t="s">
        <v>87</v>
      </c>
      <c r="BA231" s="22">
        <v>0</v>
      </c>
      <c r="BB231" s="17"/>
      <c r="BC231" s="17"/>
      <c r="BD231" s="17"/>
      <c r="BE231" s="37" t="s">
        <v>1925</v>
      </c>
      <c r="BF231" s="38">
        <f t="shared" si="2"/>
        <v>24267553</v>
      </c>
      <c r="BG231" s="39" t="s">
        <v>196</v>
      </c>
      <c r="BH231" s="51" t="s">
        <v>1926</v>
      </c>
      <c r="BI231" s="17" t="s">
        <v>91</v>
      </c>
      <c r="BJ231" s="17"/>
      <c r="BK231" s="118" t="s">
        <v>1927</v>
      </c>
      <c r="BL231" s="100" t="s">
        <v>1761</v>
      </c>
      <c r="BM231" s="42"/>
      <c r="BN231" s="17"/>
      <c r="BO231" s="113"/>
      <c r="BP231" s="113">
        <f t="shared" si="39"/>
        <v>2426755.3000000003</v>
      </c>
      <c r="BQ231" s="17" t="s">
        <v>79</v>
      </c>
      <c r="BR231" s="17"/>
      <c r="BS231" s="17"/>
      <c r="BT231" s="17"/>
    </row>
    <row r="232" spans="1:72" ht="12.75" customHeight="1">
      <c r="A232" s="19" t="s">
        <v>1928</v>
      </c>
      <c r="B232" s="20" t="s">
        <v>70</v>
      </c>
      <c r="C232" s="21" t="s">
        <v>1929</v>
      </c>
      <c r="D232" s="17">
        <v>224</v>
      </c>
      <c r="E232" s="17" t="s">
        <v>1930</v>
      </c>
      <c r="F232" s="23">
        <v>44463</v>
      </c>
      <c r="G232" s="22" t="s">
        <v>1931</v>
      </c>
      <c r="H232" s="17" t="s">
        <v>74</v>
      </c>
      <c r="I232" s="17" t="s">
        <v>75</v>
      </c>
      <c r="J232" s="24" t="s">
        <v>76</v>
      </c>
      <c r="K232" s="24">
        <v>44721</v>
      </c>
      <c r="L232" s="24">
        <v>75421</v>
      </c>
      <c r="M232" s="44"/>
      <c r="N232" s="45">
        <v>44466</v>
      </c>
      <c r="O232" s="17"/>
      <c r="P232" s="25">
        <v>2730447</v>
      </c>
      <c r="Q232" s="25">
        <v>9010475</v>
      </c>
      <c r="R232" s="109">
        <f t="shared" si="42"/>
        <v>-9.999999962747097E-2</v>
      </c>
      <c r="S232" s="17" t="s">
        <v>77</v>
      </c>
      <c r="T232" s="17" t="s">
        <v>78</v>
      </c>
      <c r="U232" s="27">
        <v>1069715926</v>
      </c>
      <c r="V232" s="27" t="s">
        <v>79</v>
      </c>
      <c r="W232" s="28" t="s">
        <v>80</v>
      </c>
      <c r="X232" s="28"/>
      <c r="Y232" s="17"/>
      <c r="Z232" s="22" t="s">
        <v>81</v>
      </c>
      <c r="AA232" s="29"/>
      <c r="AB232" s="30" t="s">
        <v>79</v>
      </c>
      <c r="AC232" s="30" t="s">
        <v>79</v>
      </c>
      <c r="AD232" s="30" t="s">
        <v>79</v>
      </c>
      <c r="AE232" s="17" t="s">
        <v>469</v>
      </c>
      <c r="AF232" s="22" t="s">
        <v>83</v>
      </c>
      <c r="AG232" s="22" t="s">
        <v>78</v>
      </c>
      <c r="AH232" s="31">
        <v>5947992</v>
      </c>
      <c r="AI232" s="17" t="s">
        <v>470</v>
      </c>
      <c r="AJ232" s="24">
        <v>99</v>
      </c>
      <c r="AK232" s="22" t="s">
        <v>85</v>
      </c>
      <c r="AL232" s="32" t="s">
        <v>79</v>
      </c>
      <c r="AM232" s="128">
        <v>44466</v>
      </c>
      <c r="AN232" s="22" t="s">
        <v>86</v>
      </c>
      <c r="AO232" s="24">
        <v>0</v>
      </c>
      <c r="AP232" s="27">
        <v>0</v>
      </c>
      <c r="AQ232" s="127"/>
      <c r="AR232" s="30">
        <v>0</v>
      </c>
      <c r="AS232" s="127"/>
      <c r="AT232" s="36">
        <v>44466</v>
      </c>
      <c r="AU232" s="36">
        <v>44560</v>
      </c>
      <c r="AV232" s="110"/>
      <c r="AW232" s="22" t="s">
        <v>87</v>
      </c>
      <c r="AX232" s="22"/>
      <c r="AY232" s="22"/>
      <c r="AZ232" s="22" t="s">
        <v>87</v>
      </c>
      <c r="BA232" s="22">
        <v>0</v>
      </c>
      <c r="BB232" s="17"/>
      <c r="BC232" s="17"/>
      <c r="BD232" s="17"/>
      <c r="BE232" s="37" t="s">
        <v>1932</v>
      </c>
      <c r="BF232" s="38">
        <f t="shared" si="2"/>
        <v>9010475</v>
      </c>
      <c r="BG232" s="39" t="s">
        <v>196</v>
      </c>
      <c r="BH232" s="40" t="s">
        <v>1933</v>
      </c>
      <c r="BI232" s="17" t="s">
        <v>91</v>
      </c>
      <c r="BJ232" s="17"/>
      <c r="BK232" s="118" t="s">
        <v>1934</v>
      </c>
      <c r="BL232" s="100" t="s">
        <v>1761</v>
      </c>
      <c r="BM232" s="42"/>
      <c r="BN232" s="17"/>
      <c r="BO232" s="113"/>
      <c r="BP232" s="113">
        <f t="shared" si="39"/>
        <v>901047.5</v>
      </c>
      <c r="BQ232" s="17" t="s">
        <v>79</v>
      </c>
      <c r="BR232" s="17"/>
      <c r="BS232" s="17"/>
      <c r="BT232" s="17"/>
    </row>
    <row r="233" spans="1:72" ht="12.75" customHeight="1">
      <c r="A233" s="19" t="s">
        <v>1935</v>
      </c>
      <c r="B233" s="20" t="s">
        <v>70</v>
      </c>
      <c r="C233" s="21" t="s">
        <v>1936</v>
      </c>
      <c r="D233" s="17">
        <v>225</v>
      </c>
      <c r="E233" s="17" t="s">
        <v>1937</v>
      </c>
      <c r="F233" s="23">
        <v>44463</v>
      </c>
      <c r="G233" s="22" t="s">
        <v>1938</v>
      </c>
      <c r="H233" s="17" t="s">
        <v>74</v>
      </c>
      <c r="I233" s="17" t="s">
        <v>75</v>
      </c>
      <c r="J233" s="24" t="s">
        <v>76</v>
      </c>
      <c r="K233" s="24" t="s">
        <v>1939</v>
      </c>
      <c r="L233" s="24" t="s">
        <v>1940</v>
      </c>
      <c r="M233" s="44"/>
      <c r="N233" s="45">
        <v>44463</v>
      </c>
      <c r="O233" s="17"/>
      <c r="P233" s="25">
        <v>4536731</v>
      </c>
      <c r="Q233" s="25">
        <v>46577105</v>
      </c>
      <c r="R233" s="109">
        <f t="shared" si="42"/>
        <v>6.6666662693023682E-2</v>
      </c>
      <c r="S233" s="17" t="s">
        <v>77</v>
      </c>
      <c r="T233" s="17" t="s">
        <v>78</v>
      </c>
      <c r="U233" s="27">
        <v>35420696</v>
      </c>
      <c r="V233" s="27" t="s">
        <v>79</v>
      </c>
      <c r="W233" s="28" t="s">
        <v>80</v>
      </c>
      <c r="X233" s="28"/>
      <c r="Y233" s="17"/>
      <c r="Z233" s="22" t="s">
        <v>98</v>
      </c>
      <c r="AA233" s="22" t="s">
        <v>254</v>
      </c>
      <c r="AB233" s="22" t="s">
        <v>100</v>
      </c>
      <c r="AC233" s="45">
        <v>44463</v>
      </c>
      <c r="AD233" s="22" t="s">
        <v>1941</v>
      </c>
      <c r="AE233" s="17" t="s">
        <v>245</v>
      </c>
      <c r="AF233" s="22" t="s">
        <v>83</v>
      </c>
      <c r="AG233" s="22" t="s">
        <v>78</v>
      </c>
      <c r="AH233" s="31">
        <v>52260278</v>
      </c>
      <c r="AI233" s="17" t="s">
        <v>246</v>
      </c>
      <c r="AJ233" s="24">
        <v>308</v>
      </c>
      <c r="AK233" s="22" t="s">
        <v>85</v>
      </c>
      <c r="AL233" s="125">
        <v>44463</v>
      </c>
      <c r="AM233" s="131" t="s">
        <v>1886</v>
      </c>
      <c r="AN233" s="22" t="s">
        <v>86</v>
      </c>
      <c r="AO233" s="24">
        <v>0</v>
      </c>
      <c r="AP233" s="27">
        <v>0</v>
      </c>
      <c r="AQ233" s="127"/>
      <c r="AR233" s="30">
        <v>0</v>
      </c>
      <c r="AS233" s="127"/>
      <c r="AT233" s="36">
        <v>44463</v>
      </c>
      <c r="AU233" s="132">
        <v>44772</v>
      </c>
      <c r="AV233" s="110"/>
      <c r="AW233" s="22" t="s">
        <v>87</v>
      </c>
      <c r="AX233" s="22"/>
      <c r="AY233" s="22"/>
      <c r="AZ233" s="22" t="s">
        <v>87</v>
      </c>
      <c r="BA233" s="22">
        <v>0</v>
      </c>
      <c r="BB233" s="17"/>
      <c r="BC233" s="17"/>
      <c r="BD233" s="17" t="s">
        <v>1897</v>
      </c>
      <c r="BE233" s="37" t="s">
        <v>1942</v>
      </c>
      <c r="BF233" s="38">
        <f t="shared" si="2"/>
        <v>46577105</v>
      </c>
      <c r="BG233" s="39" t="s">
        <v>196</v>
      </c>
      <c r="BH233" s="40" t="s">
        <v>1943</v>
      </c>
      <c r="BI233" s="17" t="s">
        <v>91</v>
      </c>
      <c r="BJ233" s="17"/>
      <c r="BK233" s="118" t="s">
        <v>1944</v>
      </c>
      <c r="BL233" s="100" t="s">
        <v>1761</v>
      </c>
      <c r="BM233" s="42"/>
      <c r="BN233" s="17"/>
      <c r="BO233" s="113"/>
      <c r="BP233" s="113">
        <f t="shared" si="39"/>
        <v>4657710.5</v>
      </c>
      <c r="BQ233" s="17"/>
      <c r="BR233" s="17"/>
      <c r="BS233" s="17"/>
      <c r="BT233" s="17"/>
    </row>
    <row r="234" spans="1:72" ht="12.75" customHeight="1">
      <c r="A234" s="19" t="s">
        <v>1945</v>
      </c>
      <c r="B234" s="20" t="s">
        <v>70</v>
      </c>
      <c r="C234" s="21" t="s">
        <v>1946</v>
      </c>
      <c r="D234" s="17">
        <v>226</v>
      </c>
      <c r="E234" s="17" t="s">
        <v>1947</v>
      </c>
      <c r="F234" s="23">
        <v>44466</v>
      </c>
      <c r="G234" s="22" t="s">
        <v>1948</v>
      </c>
      <c r="H234" s="17" t="s">
        <v>74</v>
      </c>
      <c r="I234" s="17" t="s">
        <v>75</v>
      </c>
      <c r="J234" s="24" t="s">
        <v>76</v>
      </c>
      <c r="K234" s="24">
        <v>44421</v>
      </c>
      <c r="L234" s="24">
        <v>76321</v>
      </c>
      <c r="M234" s="44"/>
      <c r="N234" s="45">
        <v>44467</v>
      </c>
      <c r="O234" s="17"/>
      <c r="P234" s="25">
        <v>8711428</v>
      </c>
      <c r="Q234" s="25">
        <v>27295808</v>
      </c>
      <c r="R234" s="109">
        <f t="shared" si="42"/>
        <v>0.26666666567325592</v>
      </c>
      <c r="S234" s="17" t="s">
        <v>77</v>
      </c>
      <c r="T234" s="17" t="s">
        <v>78</v>
      </c>
      <c r="U234" s="27">
        <v>53154433</v>
      </c>
      <c r="V234" s="27" t="s">
        <v>79</v>
      </c>
      <c r="W234" s="28" t="s">
        <v>80</v>
      </c>
      <c r="X234" s="28"/>
      <c r="Y234" s="17"/>
      <c r="Z234" s="22" t="s">
        <v>81</v>
      </c>
      <c r="AA234" s="29"/>
      <c r="AB234" s="30" t="s">
        <v>79</v>
      </c>
      <c r="AC234" s="30" t="s">
        <v>79</v>
      </c>
      <c r="AD234" s="30" t="s">
        <v>79</v>
      </c>
      <c r="AE234" s="17" t="s">
        <v>299</v>
      </c>
      <c r="AF234" s="22" t="s">
        <v>83</v>
      </c>
      <c r="AG234" s="22" t="s">
        <v>78</v>
      </c>
      <c r="AH234" s="31">
        <v>37329045</v>
      </c>
      <c r="AI234" s="17" t="s">
        <v>300</v>
      </c>
      <c r="AJ234" s="24">
        <v>94</v>
      </c>
      <c r="AK234" s="22" t="s">
        <v>85</v>
      </c>
      <c r="AL234" s="32" t="s">
        <v>79</v>
      </c>
      <c r="AM234" s="128">
        <v>44467</v>
      </c>
      <c r="AN234" s="22" t="s">
        <v>86</v>
      </c>
      <c r="AO234" s="24">
        <v>0</v>
      </c>
      <c r="AP234" s="27">
        <v>0</v>
      </c>
      <c r="AQ234" s="127"/>
      <c r="AR234" s="30">
        <v>0</v>
      </c>
      <c r="AS234" s="127"/>
      <c r="AT234" s="36">
        <v>44468</v>
      </c>
      <c r="AU234" s="36">
        <v>44560</v>
      </c>
      <c r="AV234" s="110"/>
      <c r="AW234" s="22" t="s">
        <v>87</v>
      </c>
      <c r="AX234" s="22"/>
      <c r="AY234" s="22"/>
      <c r="AZ234" s="22" t="s">
        <v>87</v>
      </c>
      <c r="BA234" s="22">
        <v>0</v>
      </c>
      <c r="BB234" s="17"/>
      <c r="BC234" s="17"/>
      <c r="BD234" s="17"/>
      <c r="BE234" s="37" t="s">
        <v>1949</v>
      </c>
      <c r="BF234" s="38">
        <f t="shared" si="2"/>
        <v>27295808</v>
      </c>
      <c r="BG234" s="39" t="s">
        <v>196</v>
      </c>
      <c r="BH234" s="51" t="s">
        <v>1950</v>
      </c>
      <c r="BI234" s="17" t="s">
        <v>91</v>
      </c>
      <c r="BJ234" s="17"/>
      <c r="BK234" s="118" t="s">
        <v>1951</v>
      </c>
      <c r="BL234" s="100" t="s">
        <v>865</v>
      </c>
      <c r="BM234" s="42"/>
      <c r="BN234" s="17"/>
      <c r="BO234" s="113"/>
      <c r="BP234" s="113">
        <f t="shared" si="39"/>
        <v>2729580.8000000003</v>
      </c>
      <c r="BQ234" s="17"/>
      <c r="BR234" s="17"/>
      <c r="BS234" s="17"/>
      <c r="BT234" s="17"/>
    </row>
    <row r="235" spans="1:72" ht="12.75" customHeight="1">
      <c r="A235" s="133" t="s">
        <v>1952</v>
      </c>
      <c r="B235" s="20" t="s">
        <v>70</v>
      </c>
      <c r="C235" s="134" t="s">
        <v>1953</v>
      </c>
      <c r="D235" s="17">
        <v>227</v>
      </c>
      <c r="E235" s="17" t="s">
        <v>1954</v>
      </c>
      <c r="F235" s="23">
        <v>44466</v>
      </c>
      <c r="G235" s="135" t="s">
        <v>1955</v>
      </c>
      <c r="H235" s="17" t="s">
        <v>74</v>
      </c>
      <c r="I235" s="17" t="s">
        <v>75</v>
      </c>
      <c r="J235" s="24" t="s">
        <v>76</v>
      </c>
      <c r="K235" s="24">
        <v>44221</v>
      </c>
      <c r="L235" s="24">
        <v>76421</v>
      </c>
      <c r="M235" s="44"/>
      <c r="N235" s="45">
        <v>44467</v>
      </c>
      <c r="O235" s="17"/>
      <c r="P235" s="25">
        <v>3948428</v>
      </c>
      <c r="Q235" s="25">
        <v>12898198</v>
      </c>
      <c r="R235" s="109">
        <f t="shared" si="42"/>
        <v>-0.13333333283662796</v>
      </c>
      <c r="S235" s="17" t="s">
        <v>77</v>
      </c>
      <c r="T235" s="17" t="s">
        <v>78</v>
      </c>
      <c r="U235" s="27">
        <v>53070993</v>
      </c>
      <c r="V235" s="27" t="s">
        <v>79</v>
      </c>
      <c r="W235" s="28" t="s">
        <v>80</v>
      </c>
      <c r="X235" s="28"/>
      <c r="Y235" s="17"/>
      <c r="Z235" s="22" t="s">
        <v>81</v>
      </c>
      <c r="AA235" s="29"/>
      <c r="AB235" s="30" t="s">
        <v>79</v>
      </c>
      <c r="AC235" s="30" t="s">
        <v>79</v>
      </c>
      <c r="AD235" s="30" t="s">
        <v>79</v>
      </c>
      <c r="AE235" s="17" t="s">
        <v>400</v>
      </c>
      <c r="AF235" s="22" t="s">
        <v>83</v>
      </c>
      <c r="AG235" s="22" t="s">
        <v>78</v>
      </c>
      <c r="AH235" s="31">
        <v>79690000</v>
      </c>
      <c r="AI235" s="17" t="s">
        <v>401</v>
      </c>
      <c r="AJ235" s="24">
        <v>98</v>
      </c>
      <c r="AK235" s="22" t="s">
        <v>85</v>
      </c>
      <c r="AL235" s="32" t="s">
        <v>79</v>
      </c>
      <c r="AM235" s="128">
        <v>44467</v>
      </c>
      <c r="AN235" s="22" t="s">
        <v>86</v>
      </c>
      <c r="AO235" s="24">
        <v>0</v>
      </c>
      <c r="AP235" s="27">
        <v>0</v>
      </c>
      <c r="AQ235" s="127"/>
      <c r="AR235" s="30">
        <v>0</v>
      </c>
      <c r="AS235" s="127"/>
      <c r="AT235" s="36">
        <v>44468</v>
      </c>
      <c r="AU235" s="36">
        <v>44560</v>
      </c>
      <c r="AV235" s="110"/>
      <c r="AW235" s="22" t="s">
        <v>87</v>
      </c>
      <c r="AX235" s="22"/>
      <c r="AY235" s="22"/>
      <c r="AZ235" s="22" t="s">
        <v>87</v>
      </c>
      <c r="BA235" s="22">
        <v>0</v>
      </c>
      <c r="BB235" s="17"/>
      <c r="BC235" s="17"/>
      <c r="BD235" s="17"/>
      <c r="BE235" s="37" t="s">
        <v>1956</v>
      </c>
      <c r="BF235" s="38">
        <f t="shared" si="2"/>
        <v>12898198</v>
      </c>
      <c r="BG235" s="39" t="s">
        <v>1831</v>
      </c>
      <c r="BH235" s="40" t="s">
        <v>1957</v>
      </c>
      <c r="BI235" s="17" t="s">
        <v>91</v>
      </c>
      <c r="BJ235" s="17"/>
      <c r="BK235" s="118" t="s">
        <v>1958</v>
      </c>
      <c r="BL235" s="100" t="s">
        <v>865</v>
      </c>
      <c r="BM235" s="42"/>
      <c r="BN235" s="17"/>
      <c r="BO235" s="113"/>
      <c r="BP235" s="113">
        <f t="shared" si="39"/>
        <v>1289819.8</v>
      </c>
      <c r="BQ235" s="17"/>
      <c r="BR235" s="17"/>
      <c r="BS235" s="17"/>
      <c r="BT235" s="17"/>
    </row>
    <row r="236" spans="1:72" ht="12.75" customHeight="1">
      <c r="A236" s="133" t="s">
        <v>1959</v>
      </c>
      <c r="B236" s="136" t="s">
        <v>1960</v>
      </c>
      <c r="C236" s="134" t="s">
        <v>1961</v>
      </c>
      <c r="D236" s="17">
        <v>228</v>
      </c>
      <c r="E236" s="17" t="s">
        <v>1962</v>
      </c>
      <c r="F236" s="23">
        <v>44480</v>
      </c>
      <c r="G236" s="135" t="s">
        <v>1963</v>
      </c>
      <c r="H236" s="17" t="s">
        <v>74</v>
      </c>
      <c r="I236" s="17" t="s">
        <v>75</v>
      </c>
      <c r="J236" s="24" t="s">
        <v>76</v>
      </c>
      <c r="K236" s="24">
        <v>921</v>
      </c>
      <c r="L236" s="24">
        <v>621</v>
      </c>
      <c r="M236" s="44"/>
      <c r="N236" s="137">
        <v>44481</v>
      </c>
      <c r="O236" s="17"/>
      <c r="P236" s="25">
        <v>2262044</v>
      </c>
      <c r="Q236" s="25">
        <v>6258322</v>
      </c>
      <c r="R236" s="109">
        <f t="shared" si="42"/>
        <v>0.26666666753590107</v>
      </c>
      <c r="S236" s="17" t="s">
        <v>77</v>
      </c>
      <c r="T236" s="17" t="s">
        <v>78</v>
      </c>
      <c r="U236" s="27">
        <v>1000515081</v>
      </c>
      <c r="V236" s="27" t="s">
        <v>79</v>
      </c>
      <c r="W236" s="28" t="s">
        <v>80</v>
      </c>
      <c r="X236" s="28"/>
      <c r="Y236" s="17"/>
      <c r="Z236" s="22" t="s">
        <v>81</v>
      </c>
      <c r="AA236" s="29"/>
      <c r="AB236" s="30" t="s">
        <v>79</v>
      </c>
      <c r="AC236" s="30" t="s">
        <v>79</v>
      </c>
      <c r="AD236" s="30" t="s">
        <v>79</v>
      </c>
      <c r="AE236" s="17" t="s">
        <v>206</v>
      </c>
      <c r="AF236" s="22" t="s">
        <v>83</v>
      </c>
      <c r="AG236" s="22" t="s">
        <v>78</v>
      </c>
      <c r="AH236" s="31">
        <v>3033010</v>
      </c>
      <c r="AI236" s="17" t="s">
        <v>207</v>
      </c>
      <c r="AJ236" s="24">
        <v>83</v>
      </c>
      <c r="AK236" s="22" t="s">
        <v>85</v>
      </c>
      <c r="AL236" s="32" t="s">
        <v>79</v>
      </c>
      <c r="AM236" s="128">
        <v>44480</v>
      </c>
      <c r="AN236" s="22" t="s">
        <v>86</v>
      </c>
      <c r="AO236" s="24">
        <v>0</v>
      </c>
      <c r="AP236" s="27">
        <v>0</v>
      </c>
      <c r="AQ236" s="127"/>
      <c r="AR236" s="30">
        <v>0</v>
      </c>
      <c r="AS236" s="127"/>
      <c r="AT236" s="36">
        <v>44481</v>
      </c>
      <c r="AU236" s="36">
        <v>44560</v>
      </c>
      <c r="AV236" s="110"/>
      <c r="AW236" s="22" t="s">
        <v>87</v>
      </c>
      <c r="AX236" s="22"/>
      <c r="AY236" s="22"/>
      <c r="AZ236" s="22" t="s">
        <v>87</v>
      </c>
      <c r="BA236" s="22">
        <v>0</v>
      </c>
      <c r="BB236" s="17"/>
      <c r="BC236" s="17"/>
      <c r="BD236" s="17"/>
      <c r="BE236" s="37" t="s">
        <v>1964</v>
      </c>
      <c r="BF236" s="38">
        <f t="shared" si="2"/>
        <v>6258322</v>
      </c>
      <c r="BG236" s="39" t="s">
        <v>196</v>
      </c>
      <c r="BH236" s="138" t="s">
        <v>1965</v>
      </c>
      <c r="BI236" s="17" t="s">
        <v>91</v>
      </c>
      <c r="BJ236" s="17"/>
      <c r="BK236" s="118" t="s">
        <v>1966</v>
      </c>
      <c r="BL236" s="100" t="s">
        <v>865</v>
      </c>
      <c r="BM236" s="42"/>
      <c r="BN236" s="17"/>
      <c r="BO236" s="113"/>
      <c r="BP236" s="113">
        <f t="shared" si="39"/>
        <v>625832.20000000007</v>
      </c>
      <c r="BQ236" s="17"/>
      <c r="BR236" s="17"/>
      <c r="BS236" s="17"/>
      <c r="BT236" s="17"/>
    </row>
    <row r="237" spans="1:72" ht="12.75" customHeight="1">
      <c r="A237" s="133" t="s">
        <v>1967</v>
      </c>
      <c r="B237" s="20" t="s">
        <v>70</v>
      </c>
      <c r="C237" s="134" t="s">
        <v>1968</v>
      </c>
      <c r="D237" s="17">
        <v>229</v>
      </c>
      <c r="E237" s="17" t="s">
        <v>252</v>
      </c>
      <c r="F237" s="23">
        <v>44480</v>
      </c>
      <c r="G237" s="135" t="s">
        <v>1969</v>
      </c>
      <c r="H237" s="17" t="s">
        <v>74</v>
      </c>
      <c r="I237" s="17" t="s">
        <v>75</v>
      </c>
      <c r="J237" s="24" t="s">
        <v>76</v>
      </c>
      <c r="K237" s="24" t="s">
        <v>1970</v>
      </c>
      <c r="L237" s="24" t="s">
        <v>1971</v>
      </c>
      <c r="M237" s="44"/>
      <c r="N237" s="137">
        <v>44483</v>
      </c>
      <c r="O237" s="17"/>
      <c r="P237" s="25">
        <v>4944018</v>
      </c>
      <c r="Q237" s="25">
        <v>47297772</v>
      </c>
      <c r="R237" s="109">
        <f t="shared" si="42"/>
        <v>-0.20000000298023224</v>
      </c>
      <c r="S237" s="17" t="s">
        <v>77</v>
      </c>
      <c r="T237" s="17" t="s">
        <v>78</v>
      </c>
      <c r="U237" s="27">
        <v>80926500</v>
      </c>
      <c r="V237" s="27" t="s">
        <v>79</v>
      </c>
      <c r="W237" s="28" t="s">
        <v>80</v>
      </c>
      <c r="X237" s="28"/>
      <c r="Y237" s="17"/>
      <c r="Z237" s="22" t="s">
        <v>98</v>
      </c>
      <c r="AA237" s="22" t="s">
        <v>254</v>
      </c>
      <c r="AB237" s="22" t="s">
        <v>100</v>
      </c>
      <c r="AC237" s="45">
        <v>44483</v>
      </c>
      <c r="AD237" s="22" t="s">
        <v>1972</v>
      </c>
      <c r="AE237" s="17" t="s">
        <v>216</v>
      </c>
      <c r="AF237" s="22" t="s">
        <v>83</v>
      </c>
      <c r="AG237" s="22" t="s">
        <v>78</v>
      </c>
      <c r="AH237" s="31">
        <v>52821677</v>
      </c>
      <c r="AI237" s="17" t="s">
        <v>217</v>
      </c>
      <c r="AJ237" s="24">
        <v>287</v>
      </c>
      <c r="AK237" s="22" t="s">
        <v>85</v>
      </c>
      <c r="AL237" s="139">
        <v>44484</v>
      </c>
      <c r="AM237" s="131" t="s">
        <v>1886</v>
      </c>
      <c r="AN237" s="22" t="s">
        <v>86</v>
      </c>
      <c r="AO237" s="24">
        <v>0</v>
      </c>
      <c r="AP237" s="27">
        <v>0</v>
      </c>
      <c r="AQ237" s="127"/>
      <c r="AR237" s="30">
        <v>0</v>
      </c>
      <c r="AS237" s="127"/>
      <c r="AT237" s="36">
        <v>44484</v>
      </c>
      <c r="AU237" s="132">
        <v>44772</v>
      </c>
      <c r="AV237" s="110"/>
      <c r="AW237" s="22" t="s">
        <v>87</v>
      </c>
      <c r="AX237" s="22"/>
      <c r="AY237" s="22"/>
      <c r="AZ237" s="22" t="s">
        <v>87</v>
      </c>
      <c r="BA237" s="22">
        <v>0</v>
      </c>
      <c r="BB237" s="17"/>
      <c r="BC237" s="17"/>
      <c r="BD237" s="17" t="s">
        <v>1897</v>
      </c>
      <c r="BE237" s="37" t="s">
        <v>1973</v>
      </c>
      <c r="BF237" s="38">
        <f t="shared" si="2"/>
        <v>47297772</v>
      </c>
      <c r="BG237" s="39" t="s">
        <v>196</v>
      </c>
      <c r="BH237" s="40" t="s">
        <v>1974</v>
      </c>
      <c r="BI237" s="17" t="s">
        <v>91</v>
      </c>
      <c r="BJ237" s="17"/>
      <c r="BK237" s="118" t="s">
        <v>1975</v>
      </c>
      <c r="BL237" s="100" t="s">
        <v>865</v>
      </c>
      <c r="BM237" s="42"/>
      <c r="BN237" s="17"/>
      <c r="BO237" s="113"/>
      <c r="BP237" s="113"/>
      <c r="BQ237" s="17"/>
      <c r="BR237" s="17"/>
      <c r="BS237" s="17"/>
      <c r="BT237" s="17"/>
    </row>
    <row r="238" spans="1:72" ht="12.75" customHeight="1">
      <c r="A238" s="133" t="s">
        <v>1976</v>
      </c>
      <c r="B238" s="20" t="s">
        <v>70</v>
      </c>
      <c r="C238" s="134" t="s">
        <v>1977</v>
      </c>
      <c r="D238" s="17">
        <v>230</v>
      </c>
      <c r="E238" s="17" t="s">
        <v>1978</v>
      </c>
      <c r="F238" s="23">
        <v>44484</v>
      </c>
      <c r="G238" s="135" t="s">
        <v>1979</v>
      </c>
      <c r="H238" s="17" t="s">
        <v>74</v>
      </c>
      <c r="I238" s="17" t="s">
        <v>75</v>
      </c>
      <c r="J238" s="24" t="s">
        <v>76</v>
      </c>
      <c r="K238" s="24" t="s">
        <v>1980</v>
      </c>
      <c r="L238" s="24" t="s">
        <v>1981</v>
      </c>
      <c r="M238" s="44"/>
      <c r="N238" s="137">
        <v>44488</v>
      </c>
      <c r="O238" s="17"/>
      <c r="P238" s="25">
        <v>4536731</v>
      </c>
      <c r="Q238" s="25">
        <v>43250169</v>
      </c>
      <c r="R238" s="109">
        <f t="shared" si="42"/>
        <v>0.13333333283662796</v>
      </c>
      <c r="S238" s="17" t="s">
        <v>77</v>
      </c>
      <c r="T238" s="17" t="s">
        <v>78</v>
      </c>
      <c r="U238" s="27">
        <v>1076653130</v>
      </c>
      <c r="V238" s="27" t="s">
        <v>79</v>
      </c>
      <c r="W238" s="28" t="s">
        <v>80</v>
      </c>
      <c r="X238" s="28"/>
      <c r="Y238" s="17"/>
      <c r="Z238" s="22" t="s">
        <v>98</v>
      </c>
      <c r="AA238" s="22" t="s">
        <v>254</v>
      </c>
      <c r="AB238" s="22" t="s">
        <v>100</v>
      </c>
      <c r="AC238" s="45">
        <v>44488</v>
      </c>
      <c r="AD238" s="22" t="s">
        <v>1982</v>
      </c>
      <c r="AE238" s="17" t="s">
        <v>245</v>
      </c>
      <c r="AF238" s="22" t="s">
        <v>83</v>
      </c>
      <c r="AG238" s="22" t="s">
        <v>78</v>
      </c>
      <c r="AH238" s="31">
        <v>52260278</v>
      </c>
      <c r="AI238" s="17" t="s">
        <v>246</v>
      </c>
      <c r="AJ238" s="24">
        <v>286</v>
      </c>
      <c r="AK238" s="22" t="s">
        <v>85</v>
      </c>
      <c r="AL238" s="139">
        <v>44488</v>
      </c>
      <c r="AM238" s="131" t="s">
        <v>1886</v>
      </c>
      <c r="AN238" s="22" t="s">
        <v>86</v>
      </c>
      <c r="AO238" s="24">
        <v>0</v>
      </c>
      <c r="AP238" s="27">
        <v>0</v>
      </c>
      <c r="AQ238" s="127"/>
      <c r="AR238" s="30">
        <v>0</v>
      </c>
      <c r="AS238" s="127"/>
      <c r="AT238" s="36">
        <v>44488</v>
      </c>
      <c r="AU238" s="132">
        <v>44772</v>
      </c>
      <c r="AV238" s="110"/>
      <c r="AW238" s="22" t="s">
        <v>87</v>
      </c>
      <c r="AX238" s="22"/>
      <c r="AY238" s="22"/>
      <c r="AZ238" s="22" t="s">
        <v>87</v>
      </c>
      <c r="BA238" s="22">
        <v>0</v>
      </c>
      <c r="BB238" s="17"/>
      <c r="BC238" s="17"/>
      <c r="BD238" s="17" t="s">
        <v>1897</v>
      </c>
      <c r="BE238" s="37" t="s">
        <v>1983</v>
      </c>
      <c r="BF238" s="38">
        <f t="shared" si="2"/>
        <v>43250169</v>
      </c>
      <c r="BG238" s="39" t="s">
        <v>196</v>
      </c>
      <c r="BH238" s="40" t="s">
        <v>1984</v>
      </c>
      <c r="BI238" s="17" t="s">
        <v>91</v>
      </c>
      <c r="BJ238" s="17"/>
      <c r="BK238" s="118" t="s">
        <v>1985</v>
      </c>
      <c r="BL238" s="100" t="s">
        <v>865</v>
      </c>
      <c r="BM238" s="42"/>
      <c r="BN238" s="17"/>
      <c r="BO238" s="113"/>
      <c r="BP238" s="113"/>
      <c r="BQ238" s="17"/>
      <c r="BR238" s="17"/>
      <c r="BS238" s="17"/>
      <c r="BT238" s="17"/>
    </row>
    <row r="239" spans="1:72" ht="12.75" customHeight="1">
      <c r="A239" s="133" t="s">
        <v>1986</v>
      </c>
      <c r="B239" s="20" t="s">
        <v>70</v>
      </c>
      <c r="C239" s="134" t="s">
        <v>1987</v>
      </c>
      <c r="D239" s="17">
        <v>231</v>
      </c>
      <c r="E239" s="17" t="s">
        <v>1988</v>
      </c>
      <c r="F239" s="23">
        <v>44490</v>
      </c>
      <c r="G239" s="135" t="s">
        <v>1989</v>
      </c>
      <c r="H239" s="17" t="s">
        <v>74</v>
      </c>
      <c r="I239" s="17" t="s">
        <v>75</v>
      </c>
      <c r="J239" s="24" t="s">
        <v>76</v>
      </c>
      <c r="K239" s="24" t="s">
        <v>1990</v>
      </c>
      <c r="L239" s="24" t="s">
        <v>1991</v>
      </c>
      <c r="M239" s="44"/>
      <c r="N239" s="137">
        <v>44490</v>
      </c>
      <c r="O239" s="17"/>
      <c r="P239" s="25">
        <v>7353804</v>
      </c>
      <c r="Q239" s="25">
        <v>68880631</v>
      </c>
      <c r="R239" s="109">
        <f t="shared" si="42"/>
        <v>0.20000000298023224</v>
      </c>
      <c r="S239" s="17" t="s">
        <v>77</v>
      </c>
      <c r="T239" s="17" t="s">
        <v>78</v>
      </c>
      <c r="U239" s="27">
        <v>52764997</v>
      </c>
      <c r="V239" s="27" t="s">
        <v>79</v>
      </c>
      <c r="W239" s="28" t="s">
        <v>80</v>
      </c>
      <c r="X239" s="28"/>
      <c r="Y239" s="17"/>
      <c r="Z239" s="22" t="s">
        <v>98</v>
      </c>
      <c r="AA239" s="22" t="s">
        <v>254</v>
      </c>
      <c r="AB239" s="22" t="s">
        <v>100</v>
      </c>
      <c r="AC239" s="45">
        <v>44490</v>
      </c>
      <c r="AD239" s="22" t="s">
        <v>1992</v>
      </c>
      <c r="AE239" s="17" t="s">
        <v>245</v>
      </c>
      <c r="AF239" s="22" t="s">
        <v>83</v>
      </c>
      <c r="AG239" s="22" t="s">
        <v>78</v>
      </c>
      <c r="AH239" s="31">
        <v>52260278</v>
      </c>
      <c r="AI239" s="17" t="s">
        <v>246</v>
      </c>
      <c r="AJ239" s="24">
        <v>281</v>
      </c>
      <c r="AK239" s="22" t="s">
        <v>85</v>
      </c>
      <c r="AL239" s="139">
        <v>44490</v>
      </c>
      <c r="AM239" s="131" t="s">
        <v>1886</v>
      </c>
      <c r="AN239" s="22" t="s">
        <v>86</v>
      </c>
      <c r="AO239" s="24">
        <v>0</v>
      </c>
      <c r="AP239" s="27">
        <v>0</v>
      </c>
      <c r="AQ239" s="127"/>
      <c r="AR239" s="30">
        <v>0</v>
      </c>
      <c r="AS239" s="127"/>
      <c r="AT239" s="36">
        <v>44490</v>
      </c>
      <c r="AU239" s="132">
        <v>44772</v>
      </c>
      <c r="AV239" s="110"/>
      <c r="AW239" s="22" t="s">
        <v>87</v>
      </c>
      <c r="AX239" s="22"/>
      <c r="AY239" s="22"/>
      <c r="AZ239" s="22" t="s">
        <v>87</v>
      </c>
      <c r="BA239" s="22">
        <v>0</v>
      </c>
      <c r="BB239" s="17"/>
      <c r="BC239" s="17"/>
      <c r="BD239" s="17" t="s">
        <v>1897</v>
      </c>
      <c r="BE239" s="37" t="s">
        <v>1993</v>
      </c>
      <c r="BF239" s="38">
        <f t="shared" si="2"/>
        <v>68880631</v>
      </c>
      <c r="BG239" s="39" t="s">
        <v>114</v>
      </c>
      <c r="BH239" s="40" t="s">
        <v>1994</v>
      </c>
      <c r="BI239" s="17" t="s">
        <v>91</v>
      </c>
      <c r="BJ239" s="17"/>
      <c r="BK239" s="118" t="s">
        <v>1995</v>
      </c>
      <c r="BL239" s="100" t="s">
        <v>865</v>
      </c>
      <c r="BM239" s="42"/>
      <c r="BN239" s="17"/>
      <c r="BO239" s="113"/>
      <c r="BP239" s="113"/>
      <c r="BQ239" s="17"/>
      <c r="BR239" s="17"/>
      <c r="BS239" s="17"/>
      <c r="BT239" s="17"/>
    </row>
    <row r="240" spans="1:72" ht="12.75" customHeight="1">
      <c r="A240" s="133" t="s">
        <v>1996</v>
      </c>
      <c r="B240" s="20" t="s">
        <v>70</v>
      </c>
      <c r="C240" s="134" t="s">
        <v>1997</v>
      </c>
      <c r="D240" s="17">
        <v>232</v>
      </c>
      <c r="E240" s="17" t="s">
        <v>543</v>
      </c>
      <c r="F240" s="23">
        <v>44491</v>
      </c>
      <c r="G240" s="135" t="s">
        <v>1998</v>
      </c>
      <c r="H240" s="17" t="s">
        <v>74</v>
      </c>
      <c r="I240" s="17" t="s">
        <v>75</v>
      </c>
      <c r="J240" s="24" t="s">
        <v>76</v>
      </c>
      <c r="K240" s="24" t="s">
        <v>1999</v>
      </c>
      <c r="L240" s="24" t="s">
        <v>2000</v>
      </c>
      <c r="M240" s="44"/>
      <c r="N240" s="137">
        <v>44491</v>
      </c>
      <c r="O240" s="17"/>
      <c r="P240" s="25">
        <v>5532323</v>
      </c>
      <c r="Q240" s="25">
        <v>51635015</v>
      </c>
      <c r="R240" s="109">
        <f t="shared" si="42"/>
        <v>0.3333333358168602</v>
      </c>
      <c r="S240" s="17" t="s">
        <v>77</v>
      </c>
      <c r="T240" s="17" t="s">
        <v>78</v>
      </c>
      <c r="U240" s="27">
        <v>1020770337</v>
      </c>
      <c r="V240" s="27" t="s">
        <v>79</v>
      </c>
      <c r="W240" s="28" t="s">
        <v>80</v>
      </c>
      <c r="X240" s="28"/>
      <c r="Y240" s="17"/>
      <c r="Z240" s="22" t="s">
        <v>98</v>
      </c>
      <c r="AA240" s="22" t="s">
        <v>99</v>
      </c>
      <c r="AB240" s="22" t="s">
        <v>100</v>
      </c>
      <c r="AC240" s="45">
        <v>44491</v>
      </c>
      <c r="AD240" s="22" t="s">
        <v>2001</v>
      </c>
      <c r="AE240" s="17" t="s">
        <v>216</v>
      </c>
      <c r="AF240" s="22" t="s">
        <v>83</v>
      </c>
      <c r="AG240" s="22" t="s">
        <v>78</v>
      </c>
      <c r="AH240" s="31">
        <v>52821677</v>
      </c>
      <c r="AI240" s="17" t="s">
        <v>217</v>
      </c>
      <c r="AJ240" s="24">
        <v>280</v>
      </c>
      <c r="AK240" s="22" t="s">
        <v>85</v>
      </c>
      <c r="AL240" s="139">
        <v>44491</v>
      </c>
      <c r="AM240" s="140">
        <v>44490</v>
      </c>
      <c r="AN240" s="22" t="s">
        <v>86</v>
      </c>
      <c r="AO240" s="24">
        <v>0</v>
      </c>
      <c r="AP240" s="27">
        <v>0</v>
      </c>
      <c r="AQ240" s="127"/>
      <c r="AR240" s="30">
        <v>0</v>
      </c>
      <c r="AS240" s="127"/>
      <c r="AT240" s="36">
        <v>44491</v>
      </c>
      <c r="AU240" s="132">
        <v>44772</v>
      </c>
      <c r="AV240" s="110"/>
      <c r="AW240" s="22" t="s">
        <v>87</v>
      </c>
      <c r="AX240" s="22"/>
      <c r="AY240" s="22"/>
      <c r="AZ240" s="22" t="s">
        <v>87</v>
      </c>
      <c r="BA240" s="22">
        <v>0</v>
      </c>
      <c r="BB240" s="17"/>
      <c r="BC240" s="17"/>
      <c r="BD240" s="17" t="s">
        <v>1897</v>
      </c>
      <c r="BE240" s="37" t="s">
        <v>2002</v>
      </c>
      <c r="BF240" s="38">
        <f t="shared" si="2"/>
        <v>51635015</v>
      </c>
      <c r="BG240" s="39" t="s">
        <v>196</v>
      </c>
      <c r="BH240" s="40" t="s">
        <v>2003</v>
      </c>
      <c r="BI240" s="17" t="s">
        <v>91</v>
      </c>
      <c r="BJ240" s="17"/>
      <c r="BK240" s="118" t="s">
        <v>2004</v>
      </c>
      <c r="BL240" s="100" t="s">
        <v>865</v>
      </c>
      <c r="BM240" s="42"/>
      <c r="BN240" s="17"/>
      <c r="BO240" s="113"/>
      <c r="BP240" s="113"/>
      <c r="BQ240" s="17"/>
      <c r="BR240" s="17"/>
      <c r="BS240" s="17"/>
      <c r="BT240" s="17"/>
    </row>
    <row r="241" spans="1:72" ht="12.75" customHeight="1">
      <c r="A241" s="133" t="s">
        <v>2005</v>
      </c>
      <c r="B241" s="20" t="s">
        <v>70</v>
      </c>
      <c r="C241" s="134" t="s">
        <v>2006</v>
      </c>
      <c r="D241" s="17">
        <v>233</v>
      </c>
      <c r="E241" s="17" t="s">
        <v>2007</v>
      </c>
      <c r="F241" s="23">
        <v>44494</v>
      </c>
      <c r="G241" s="135" t="s">
        <v>2008</v>
      </c>
      <c r="H241" s="17" t="s">
        <v>74</v>
      </c>
      <c r="I241" s="17" t="s">
        <v>75</v>
      </c>
      <c r="J241" s="24" t="s">
        <v>76</v>
      </c>
      <c r="K241" s="24" t="s">
        <v>2009</v>
      </c>
      <c r="L241" s="24" t="s">
        <v>2010</v>
      </c>
      <c r="M241" s="44"/>
      <c r="N241" s="137">
        <v>44494</v>
      </c>
      <c r="O241" s="17"/>
      <c r="P241" s="25">
        <v>6471348</v>
      </c>
      <c r="Q241" s="25">
        <v>60399248</v>
      </c>
      <c r="R241" s="109">
        <f t="shared" si="42"/>
        <v>0</v>
      </c>
      <c r="S241" s="17" t="s">
        <v>77</v>
      </c>
      <c r="T241" s="17" t="s">
        <v>78</v>
      </c>
      <c r="U241" s="27">
        <v>52468918</v>
      </c>
      <c r="V241" s="27" t="s">
        <v>79</v>
      </c>
      <c r="W241" s="28" t="s">
        <v>80</v>
      </c>
      <c r="X241" s="28"/>
      <c r="Y241" s="17"/>
      <c r="Z241" s="22" t="s">
        <v>98</v>
      </c>
      <c r="AA241" s="22" t="s">
        <v>270</v>
      </c>
      <c r="AB241" s="22" t="s">
        <v>100</v>
      </c>
      <c r="AC241" s="45">
        <v>44494</v>
      </c>
      <c r="AD241" s="22" t="s">
        <v>2011</v>
      </c>
      <c r="AE241" s="17" t="s">
        <v>245</v>
      </c>
      <c r="AF241" s="22" t="s">
        <v>83</v>
      </c>
      <c r="AG241" s="22" t="s">
        <v>78</v>
      </c>
      <c r="AH241" s="31">
        <v>52260278</v>
      </c>
      <c r="AI241" s="17" t="s">
        <v>246</v>
      </c>
      <c r="AJ241" s="24">
        <v>280</v>
      </c>
      <c r="AK241" s="22" t="s">
        <v>85</v>
      </c>
      <c r="AL241" s="139">
        <v>44494</v>
      </c>
      <c r="AM241" s="131" t="s">
        <v>1886</v>
      </c>
      <c r="AN241" s="22" t="s">
        <v>86</v>
      </c>
      <c r="AO241" s="24">
        <v>0</v>
      </c>
      <c r="AP241" s="27">
        <v>0</v>
      </c>
      <c r="AQ241" s="127"/>
      <c r="AR241" s="30">
        <v>0</v>
      </c>
      <c r="AS241" s="127"/>
      <c r="AT241" s="36">
        <v>44494</v>
      </c>
      <c r="AU241" s="132">
        <v>44772</v>
      </c>
      <c r="AV241" s="110"/>
      <c r="AW241" s="22" t="s">
        <v>87</v>
      </c>
      <c r="AX241" s="22"/>
      <c r="AY241" s="22"/>
      <c r="AZ241" s="22" t="s">
        <v>87</v>
      </c>
      <c r="BA241" s="22">
        <v>0</v>
      </c>
      <c r="BB241" s="17"/>
      <c r="BC241" s="17"/>
      <c r="BD241" s="17" t="s">
        <v>1897</v>
      </c>
      <c r="BE241" s="37" t="s">
        <v>2012</v>
      </c>
      <c r="BF241" s="38">
        <f t="shared" si="2"/>
        <v>60399248</v>
      </c>
      <c r="BG241" s="39" t="s">
        <v>1909</v>
      </c>
      <c r="BH241" s="40" t="s">
        <v>2013</v>
      </c>
      <c r="BI241" s="17" t="s">
        <v>91</v>
      </c>
      <c r="BJ241" s="17"/>
      <c r="BK241" s="118" t="s">
        <v>2014</v>
      </c>
      <c r="BL241" s="100" t="s">
        <v>865</v>
      </c>
      <c r="BM241" s="42"/>
      <c r="BN241" s="17"/>
      <c r="BO241" s="113"/>
      <c r="BP241" s="113"/>
      <c r="BQ241" s="17"/>
      <c r="BR241" s="17"/>
      <c r="BS241" s="17"/>
      <c r="BT241" s="17"/>
    </row>
    <row r="242" spans="1:72" ht="12.75" customHeight="1">
      <c r="A242" s="133" t="s">
        <v>2015</v>
      </c>
      <c r="B242" s="20" t="s">
        <v>70</v>
      </c>
      <c r="C242" s="134" t="s">
        <v>2016</v>
      </c>
      <c r="D242" s="17">
        <v>234</v>
      </c>
      <c r="E242" s="17" t="s">
        <v>2017</v>
      </c>
      <c r="F242" s="23">
        <v>44496</v>
      </c>
      <c r="G242" s="135" t="s">
        <v>2018</v>
      </c>
      <c r="H242" s="17" t="s">
        <v>74</v>
      </c>
      <c r="I242" s="17" t="s">
        <v>75</v>
      </c>
      <c r="J242" s="24" t="s">
        <v>76</v>
      </c>
      <c r="K242" s="24" t="s">
        <v>2019</v>
      </c>
      <c r="L242" s="24" t="s">
        <v>2020</v>
      </c>
      <c r="M242" s="44"/>
      <c r="N242" s="137">
        <v>44496</v>
      </c>
      <c r="O242" s="17"/>
      <c r="P242" s="25">
        <v>7353804</v>
      </c>
      <c r="Q242" s="25">
        <v>67654997</v>
      </c>
      <c r="R242" s="109">
        <f t="shared" si="42"/>
        <v>0.20000000298023224</v>
      </c>
      <c r="S242" s="17" t="s">
        <v>77</v>
      </c>
      <c r="T242" s="17" t="s">
        <v>78</v>
      </c>
      <c r="U242" s="27">
        <v>10177526</v>
      </c>
      <c r="V242" s="27" t="s">
        <v>79</v>
      </c>
      <c r="W242" s="28" t="s">
        <v>80</v>
      </c>
      <c r="X242" s="28"/>
      <c r="Y242" s="17"/>
      <c r="Z242" s="22" t="s">
        <v>98</v>
      </c>
      <c r="AA242" s="22" t="s">
        <v>254</v>
      </c>
      <c r="AB242" s="22" t="s">
        <v>100</v>
      </c>
      <c r="AC242" s="45">
        <v>44496</v>
      </c>
      <c r="AD242" s="22" t="s">
        <v>2021</v>
      </c>
      <c r="AE242" s="17" t="s">
        <v>245</v>
      </c>
      <c r="AF242" s="22" t="s">
        <v>83</v>
      </c>
      <c r="AG242" s="22" t="s">
        <v>78</v>
      </c>
      <c r="AH242" s="31">
        <v>52260278</v>
      </c>
      <c r="AI242" s="17" t="s">
        <v>246</v>
      </c>
      <c r="AJ242" s="24">
        <v>276</v>
      </c>
      <c r="AK242" s="22" t="s">
        <v>85</v>
      </c>
      <c r="AL242" s="139">
        <v>44496</v>
      </c>
      <c r="AM242" s="131" t="s">
        <v>1886</v>
      </c>
      <c r="AN242" s="22" t="s">
        <v>86</v>
      </c>
      <c r="AO242" s="24">
        <v>0</v>
      </c>
      <c r="AP242" s="27">
        <v>0</v>
      </c>
      <c r="AQ242" s="127"/>
      <c r="AR242" s="30">
        <v>0</v>
      </c>
      <c r="AS242" s="127"/>
      <c r="AT242" s="36">
        <v>44496</v>
      </c>
      <c r="AU242" s="132">
        <v>44772</v>
      </c>
      <c r="AV242" s="110"/>
      <c r="AW242" s="22" t="s">
        <v>87</v>
      </c>
      <c r="AX242" s="22"/>
      <c r="AY242" s="22"/>
      <c r="AZ242" s="22" t="s">
        <v>87</v>
      </c>
      <c r="BA242" s="22">
        <v>0</v>
      </c>
      <c r="BB242" s="17"/>
      <c r="BC242" s="17"/>
      <c r="BD242" s="17" t="s">
        <v>1897</v>
      </c>
      <c r="BE242" s="37" t="s">
        <v>2022</v>
      </c>
      <c r="BF242" s="38">
        <f t="shared" si="2"/>
        <v>67654997</v>
      </c>
      <c r="BG242" s="39" t="s">
        <v>196</v>
      </c>
      <c r="BH242" s="40" t="s">
        <v>2023</v>
      </c>
      <c r="BI242" s="17" t="s">
        <v>91</v>
      </c>
      <c r="BJ242" s="17"/>
      <c r="BK242" s="118" t="s">
        <v>2024</v>
      </c>
      <c r="BL242" s="100" t="s">
        <v>865</v>
      </c>
      <c r="BM242" s="42"/>
      <c r="BN242" s="17"/>
      <c r="BO242" s="113"/>
      <c r="BP242" s="113"/>
      <c r="BQ242" s="17"/>
      <c r="BR242" s="17"/>
      <c r="BS242" s="17"/>
      <c r="BT242" s="17"/>
    </row>
    <row r="243" spans="1:72" ht="12.75" customHeight="1">
      <c r="A243" s="133" t="s">
        <v>2025</v>
      </c>
      <c r="B243" s="20" t="s">
        <v>70</v>
      </c>
      <c r="C243" s="134" t="s">
        <v>2026</v>
      </c>
      <c r="D243" s="17">
        <v>235</v>
      </c>
      <c r="E243" s="17" t="s">
        <v>2027</v>
      </c>
      <c r="F243" s="23">
        <v>44497</v>
      </c>
      <c r="G243" s="135" t="s">
        <v>2028</v>
      </c>
      <c r="H243" s="17" t="s">
        <v>74</v>
      </c>
      <c r="I243" s="17" t="s">
        <v>75</v>
      </c>
      <c r="J243" s="24" t="s">
        <v>76</v>
      </c>
      <c r="K243" s="24">
        <v>47321</v>
      </c>
      <c r="L243" s="24">
        <v>87721</v>
      </c>
      <c r="M243" s="44"/>
      <c r="N243" s="137">
        <v>44498</v>
      </c>
      <c r="O243" s="17"/>
      <c r="P243" s="25">
        <v>6120628</v>
      </c>
      <c r="Q243" s="25">
        <v>12853319</v>
      </c>
      <c r="R243" s="109">
        <f t="shared" si="42"/>
        <v>0.20000000111758709</v>
      </c>
      <c r="S243" s="17" t="s">
        <v>77</v>
      </c>
      <c r="T243" s="17" t="s">
        <v>78</v>
      </c>
      <c r="U243" s="27">
        <v>53016251</v>
      </c>
      <c r="V243" s="27" t="s">
        <v>79</v>
      </c>
      <c r="W243" s="28" t="s">
        <v>80</v>
      </c>
      <c r="X243" s="28"/>
      <c r="Y243" s="17"/>
      <c r="Z243" s="22" t="s">
        <v>81</v>
      </c>
      <c r="AA243" s="29"/>
      <c r="AB243" s="30" t="s">
        <v>79</v>
      </c>
      <c r="AC243" s="30" t="s">
        <v>79</v>
      </c>
      <c r="AD243" s="30" t="s">
        <v>79</v>
      </c>
      <c r="AE243" s="17" t="s">
        <v>487</v>
      </c>
      <c r="AF243" s="22" t="s">
        <v>83</v>
      </c>
      <c r="AG243" s="22" t="s">
        <v>78</v>
      </c>
      <c r="AH243" s="31">
        <v>51819216</v>
      </c>
      <c r="AI243" s="17" t="s">
        <v>488</v>
      </c>
      <c r="AJ243" s="24">
        <v>63</v>
      </c>
      <c r="AK243" s="22" t="s">
        <v>85</v>
      </c>
      <c r="AL243" s="32" t="s">
        <v>79</v>
      </c>
      <c r="AM243" s="140">
        <v>44497</v>
      </c>
      <c r="AN243" s="22" t="s">
        <v>86</v>
      </c>
      <c r="AO243" s="24">
        <v>0</v>
      </c>
      <c r="AP243" s="27">
        <v>0</v>
      </c>
      <c r="AQ243" s="127"/>
      <c r="AR243" s="30">
        <v>0</v>
      </c>
      <c r="AS243" s="127"/>
      <c r="AT243" s="36">
        <v>44498</v>
      </c>
      <c r="AU243" s="36">
        <v>44560</v>
      </c>
      <c r="AV243" s="110"/>
      <c r="AW243" s="22" t="s">
        <v>87</v>
      </c>
      <c r="AX243" s="22"/>
      <c r="AY243" s="22"/>
      <c r="AZ243" s="22" t="s">
        <v>87</v>
      </c>
      <c r="BA243" s="22">
        <v>0</v>
      </c>
      <c r="BB243" s="17"/>
      <c r="BC243" s="17"/>
      <c r="BD243" s="17"/>
      <c r="BE243" s="37" t="s">
        <v>2029</v>
      </c>
      <c r="BF243" s="38">
        <f t="shared" si="2"/>
        <v>12853319</v>
      </c>
      <c r="BG243" s="39" t="s">
        <v>96</v>
      </c>
      <c r="BH243" s="138" t="s">
        <v>2030</v>
      </c>
      <c r="BI243" s="17" t="s">
        <v>91</v>
      </c>
      <c r="BJ243" s="17"/>
      <c r="BK243" s="118" t="s">
        <v>2031</v>
      </c>
      <c r="BL243" s="100" t="s">
        <v>865</v>
      </c>
      <c r="BM243" s="42"/>
      <c r="BN243" s="17"/>
      <c r="BO243" s="113"/>
      <c r="BP243" s="113"/>
      <c r="BQ243" s="17"/>
      <c r="BR243" s="17"/>
      <c r="BS243" s="17"/>
      <c r="BT243" s="17"/>
    </row>
    <row r="244" spans="1:72" ht="12.75" customHeight="1">
      <c r="A244" s="133" t="s">
        <v>2032</v>
      </c>
      <c r="B244" s="20" t="s">
        <v>70</v>
      </c>
      <c r="C244" s="134" t="s">
        <v>2033</v>
      </c>
      <c r="D244" s="17">
        <v>236</v>
      </c>
      <c r="E244" s="17" t="s">
        <v>2034</v>
      </c>
      <c r="F244" s="23">
        <v>44498</v>
      </c>
      <c r="G244" s="135" t="s">
        <v>2035</v>
      </c>
      <c r="H244" s="17" t="s">
        <v>74</v>
      </c>
      <c r="I244" s="17" t="s">
        <v>75</v>
      </c>
      <c r="J244" s="24" t="s">
        <v>76</v>
      </c>
      <c r="K244" s="24">
        <v>47521</v>
      </c>
      <c r="L244" s="24">
        <v>88421</v>
      </c>
      <c r="M244" s="44"/>
      <c r="N244" s="137">
        <v>44502</v>
      </c>
      <c r="O244" s="17"/>
      <c r="P244" s="25">
        <v>6471348</v>
      </c>
      <c r="Q244" s="25">
        <v>13589831</v>
      </c>
      <c r="R244" s="109">
        <f t="shared" si="42"/>
        <v>0.19999999925494194</v>
      </c>
      <c r="S244" s="17" t="s">
        <v>77</v>
      </c>
      <c r="T244" s="17" t="s">
        <v>78</v>
      </c>
      <c r="U244" s="27">
        <v>41685809</v>
      </c>
      <c r="V244" s="27" t="s">
        <v>79</v>
      </c>
      <c r="W244" s="28" t="s">
        <v>80</v>
      </c>
      <c r="X244" s="28"/>
      <c r="Y244" s="17"/>
      <c r="Z244" s="22" t="s">
        <v>81</v>
      </c>
      <c r="AA244" s="29"/>
      <c r="AB244" s="30" t="s">
        <v>79</v>
      </c>
      <c r="AC244" s="30" t="s">
        <v>79</v>
      </c>
      <c r="AD244" s="30" t="s">
        <v>79</v>
      </c>
      <c r="AE244" s="17" t="s">
        <v>487</v>
      </c>
      <c r="AF244" s="22" t="s">
        <v>83</v>
      </c>
      <c r="AG244" s="22" t="s">
        <v>78</v>
      </c>
      <c r="AH244" s="31">
        <v>51819216</v>
      </c>
      <c r="AI244" s="17" t="s">
        <v>488</v>
      </c>
      <c r="AJ244" s="24">
        <v>63</v>
      </c>
      <c r="AK244" s="22" t="s">
        <v>85</v>
      </c>
      <c r="AL244" s="32" t="s">
        <v>79</v>
      </c>
      <c r="AM244" s="140">
        <v>44498</v>
      </c>
      <c r="AN244" s="22" t="s">
        <v>86</v>
      </c>
      <c r="AO244" s="24">
        <v>0</v>
      </c>
      <c r="AP244" s="27">
        <v>0</v>
      </c>
      <c r="AQ244" s="127"/>
      <c r="AR244" s="30">
        <v>0</v>
      </c>
      <c r="AS244" s="127"/>
      <c r="AT244" s="36">
        <v>44502</v>
      </c>
      <c r="AU244" s="36">
        <v>44560</v>
      </c>
      <c r="AV244" s="110"/>
      <c r="AW244" s="22" t="s">
        <v>87</v>
      </c>
      <c r="AX244" s="22"/>
      <c r="AY244" s="22"/>
      <c r="AZ244" s="22" t="s">
        <v>87</v>
      </c>
      <c r="BA244" s="22">
        <v>0</v>
      </c>
      <c r="BB244" s="17"/>
      <c r="BC244" s="17"/>
      <c r="BD244" s="17"/>
      <c r="BE244" s="37" t="s">
        <v>2036</v>
      </c>
      <c r="BF244" s="38">
        <f t="shared" si="2"/>
        <v>13589831</v>
      </c>
      <c r="BG244" s="39" t="s">
        <v>143</v>
      </c>
      <c r="BH244" s="138" t="s">
        <v>2037</v>
      </c>
      <c r="BI244" s="17" t="s">
        <v>91</v>
      </c>
      <c r="BJ244" s="17"/>
      <c r="BK244" s="118" t="s">
        <v>2038</v>
      </c>
      <c r="BL244" s="100" t="s">
        <v>865</v>
      </c>
      <c r="BM244" s="42"/>
      <c r="BN244" s="17"/>
      <c r="BO244" s="113"/>
      <c r="BP244" s="113"/>
      <c r="BQ244" s="17"/>
      <c r="BR244" s="17"/>
      <c r="BS244" s="17"/>
      <c r="BT244" s="17"/>
    </row>
    <row r="245" spans="1:72" ht="12.75" customHeight="1">
      <c r="A245" s="133" t="s">
        <v>2039</v>
      </c>
      <c r="B245" s="20" t="s">
        <v>70</v>
      </c>
      <c r="C245" s="134" t="s">
        <v>2040</v>
      </c>
      <c r="D245" s="17">
        <v>237</v>
      </c>
      <c r="E245" s="17" t="s">
        <v>2041</v>
      </c>
      <c r="F245" s="23">
        <v>44498</v>
      </c>
      <c r="G245" s="135" t="s">
        <v>2042</v>
      </c>
      <c r="H245" s="17" t="s">
        <v>74</v>
      </c>
      <c r="I245" s="17" t="s">
        <v>75</v>
      </c>
      <c r="J245" s="24" t="s">
        <v>76</v>
      </c>
      <c r="K245" s="24" t="s">
        <v>2043</v>
      </c>
      <c r="L245" s="24" t="s">
        <v>2044</v>
      </c>
      <c r="M245" s="44"/>
      <c r="N245" s="137">
        <v>44502</v>
      </c>
      <c r="O245" s="17"/>
      <c r="P245" s="25">
        <v>4944018</v>
      </c>
      <c r="Q245" s="25">
        <v>44990564</v>
      </c>
      <c r="R245" s="109">
        <f t="shared" si="42"/>
        <v>0.19999999552965164</v>
      </c>
      <c r="S245" s="17" t="s">
        <v>77</v>
      </c>
      <c r="T245" s="17" t="s">
        <v>78</v>
      </c>
      <c r="U245" s="27">
        <v>1012353910</v>
      </c>
      <c r="V245" s="27" t="s">
        <v>79</v>
      </c>
      <c r="W245" s="28" t="s">
        <v>80</v>
      </c>
      <c r="X245" s="28"/>
      <c r="Y245" s="17"/>
      <c r="Z245" s="22" t="s">
        <v>98</v>
      </c>
      <c r="AA245" s="22" t="s">
        <v>254</v>
      </c>
      <c r="AB245" s="22" t="s">
        <v>100</v>
      </c>
      <c r="AC245" s="141">
        <v>44498</v>
      </c>
      <c r="AD245" s="22" t="s">
        <v>2045</v>
      </c>
      <c r="AE245" s="17" t="s">
        <v>245</v>
      </c>
      <c r="AF245" s="22" t="s">
        <v>83</v>
      </c>
      <c r="AG245" s="22" t="s">
        <v>78</v>
      </c>
      <c r="AH245" s="31">
        <v>52260278</v>
      </c>
      <c r="AI245" s="17" t="s">
        <v>246</v>
      </c>
      <c r="AJ245" s="24">
        <v>273</v>
      </c>
      <c r="AK245" s="22" t="s">
        <v>85</v>
      </c>
      <c r="AL245" s="139">
        <v>44503</v>
      </c>
      <c r="AM245" s="131" t="s">
        <v>1886</v>
      </c>
      <c r="AN245" s="22" t="s">
        <v>86</v>
      </c>
      <c r="AO245" s="24">
        <v>0</v>
      </c>
      <c r="AP245" s="27">
        <v>0</v>
      </c>
      <c r="AQ245" s="127"/>
      <c r="AR245" s="30">
        <v>0</v>
      </c>
      <c r="AS245" s="127"/>
      <c r="AT245" s="36">
        <v>44502</v>
      </c>
      <c r="AU245" s="132">
        <v>44772</v>
      </c>
      <c r="AV245" s="110"/>
      <c r="AW245" s="22" t="s">
        <v>87</v>
      </c>
      <c r="AX245" s="22"/>
      <c r="AY245" s="22"/>
      <c r="AZ245" s="22" t="s">
        <v>87</v>
      </c>
      <c r="BA245" s="22">
        <v>0</v>
      </c>
      <c r="BB245" s="17"/>
      <c r="BC245" s="17"/>
      <c r="BD245" s="17" t="s">
        <v>1897</v>
      </c>
      <c r="BE245" s="37" t="s">
        <v>2046</v>
      </c>
      <c r="BF245" s="38">
        <f t="shared" si="2"/>
        <v>44990564</v>
      </c>
      <c r="BG245" s="39" t="s">
        <v>196</v>
      </c>
      <c r="BH245" s="138" t="s">
        <v>2047</v>
      </c>
      <c r="BI245" s="17" t="s">
        <v>91</v>
      </c>
      <c r="BJ245" s="17"/>
      <c r="BK245" s="118" t="s">
        <v>2048</v>
      </c>
      <c r="BL245" s="100" t="s">
        <v>865</v>
      </c>
      <c r="BM245" s="42"/>
      <c r="BN245" s="17"/>
      <c r="BO245" s="113"/>
      <c r="BP245" s="113"/>
      <c r="BQ245" s="17"/>
      <c r="BR245" s="17"/>
      <c r="BS245" s="17"/>
      <c r="BT245" s="17"/>
    </row>
    <row r="246" spans="1:72" ht="12.75" customHeight="1">
      <c r="A246" s="133" t="s">
        <v>2049</v>
      </c>
      <c r="B246" s="20" t="s">
        <v>70</v>
      </c>
      <c r="C246" s="134" t="s">
        <v>2050</v>
      </c>
      <c r="D246" s="17">
        <v>238</v>
      </c>
      <c r="E246" s="17" t="s">
        <v>2051</v>
      </c>
      <c r="F246" s="23">
        <v>44502</v>
      </c>
      <c r="G246" s="135" t="s">
        <v>759</v>
      </c>
      <c r="H246" s="17" t="s">
        <v>74</v>
      </c>
      <c r="I246" s="17" t="s">
        <v>75</v>
      </c>
      <c r="J246" s="24" t="s">
        <v>76</v>
      </c>
      <c r="K246" s="24">
        <v>47421</v>
      </c>
      <c r="L246" s="24">
        <v>89621</v>
      </c>
      <c r="M246" s="44"/>
      <c r="N246" s="137">
        <v>44503</v>
      </c>
      <c r="O246" s="17"/>
      <c r="P246" s="25">
        <v>6471348</v>
      </c>
      <c r="Q246" s="25">
        <v>13374119</v>
      </c>
      <c r="R246" s="109">
        <f t="shared" si="42"/>
        <v>-0.20000000111758709</v>
      </c>
      <c r="S246" s="17" t="s">
        <v>77</v>
      </c>
      <c r="T246" s="17" t="s">
        <v>78</v>
      </c>
      <c r="U246" s="27">
        <v>1098635692</v>
      </c>
      <c r="V246" s="27" t="s">
        <v>79</v>
      </c>
      <c r="W246" s="28" t="s">
        <v>80</v>
      </c>
      <c r="X246" s="28"/>
      <c r="Y246" s="17"/>
      <c r="Z246" s="22" t="s">
        <v>81</v>
      </c>
      <c r="AA246" s="29"/>
      <c r="AB246" s="30" t="s">
        <v>79</v>
      </c>
      <c r="AC246" s="30" t="s">
        <v>79</v>
      </c>
      <c r="AD246" s="30" t="s">
        <v>79</v>
      </c>
      <c r="AE246" s="17" t="s">
        <v>487</v>
      </c>
      <c r="AF246" s="22" t="s">
        <v>83</v>
      </c>
      <c r="AG246" s="22" t="s">
        <v>78</v>
      </c>
      <c r="AH246" s="31">
        <v>51819216</v>
      </c>
      <c r="AI246" s="17" t="s">
        <v>488</v>
      </c>
      <c r="AJ246" s="24">
        <v>62</v>
      </c>
      <c r="AK246" s="22" t="s">
        <v>85</v>
      </c>
      <c r="AL246" s="32" t="s">
        <v>79</v>
      </c>
      <c r="AM246" s="131" t="s">
        <v>1886</v>
      </c>
      <c r="AN246" s="22" t="s">
        <v>86</v>
      </c>
      <c r="AO246" s="24">
        <v>0</v>
      </c>
      <c r="AP246" s="27">
        <v>0</v>
      </c>
      <c r="AQ246" s="127"/>
      <c r="AR246" s="30">
        <v>0</v>
      </c>
      <c r="AS246" s="127"/>
      <c r="AT246" s="36">
        <v>44503</v>
      </c>
      <c r="AU246" s="36">
        <v>44560</v>
      </c>
      <c r="AV246" s="110"/>
      <c r="AW246" s="22" t="s">
        <v>87</v>
      </c>
      <c r="AX246" s="22"/>
      <c r="AY246" s="22"/>
      <c r="AZ246" s="22" t="s">
        <v>87</v>
      </c>
      <c r="BA246" s="22">
        <v>0</v>
      </c>
      <c r="BB246" s="17"/>
      <c r="BC246" s="17"/>
      <c r="BD246" s="17"/>
      <c r="BE246" s="37" t="s">
        <v>2052</v>
      </c>
      <c r="BF246" s="38">
        <f t="shared" si="2"/>
        <v>13374119</v>
      </c>
      <c r="BG246" s="39" t="s">
        <v>114</v>
      </c>
      <c r="BH246" s="138" t="s">
        <v>2053</v>
      </c>
      <c r="BI246" s="17" t="s">
        <v>91</v>
      </c>
      <c r="BJ246" s="17"/>
      <c r="BK246" s="118" t="s">
        <v>2054</v>
      </c>
      <c r="BL246" s="100" t="s">
        <v>865</v>
      </c>
      <c r="BM246" s="42"/>
      <c r="BN246" s="17"/>
      <c r="BO246" s="113"/>
      <c r="BP246" s="113"/>
      <c r="BQ246" s="17"/>
      <c r="BR246" s="17"/>
      <c r="BS246" s="17"/>
      <c r="BT246" s="17"/>
    </row>
    <row r="247" spans="1:72" ht="12.75" customHeight="1">
      <c r="A247" s="133" t="s">
        <v>2055</v>
      </c>
      <c r="B247" s="20" t="s">
        <v>70</v>
      </c>
      <c r="C247" s="134" t="s">
        <v>2056</v>
      </c>
      <c r="D247" s="17">
        <v>239</v>
      </c>
      <c r="E247" s="17" t="s">
        <v>2057</v>
      </c>
      <c r="F247" s="23">
        <v>44505</v>
      </c>
      <c r="G247" s="135" t="s">
        <v>2058</v>
      </c>
      <c r="H247" s="17" t="s">
        <v>74</v>
      </c>
      <c r="I247" s="17" t="s">
        <v>75</v>
      </c>
      <c r="J247" s="24" t="s">
        <v>76</v>
      </c>
      <c r="K247" s="24">
        <v>49421</v>
      </c>
      <c r="L247" s="24">
        <v>91221</v>
      </c>
      <c r="M247" s="44"/>
      <c r="N247" s="137">
        <v>44508</v>
      </c>
      <c r="O247" s="17"/>
      <c r="P247" s="25">
        <v>4944018</v>
      </c>
      <c r="Q247" s="25">
        <v>9723235</v>
      </c>
      <c r="R247" s="109">
        <f t="shared" si="42"/>
        <v>-0.40000000037252903</v>
      </c>
      <c r="S247" s="17" t="s">
        <v>77</v>
      </c>
      <c r="T247" s="17" t="s">
        <v>78</v>
      </c>
      <c r="U247" s="27">
        <v>39583843</v>
      </c>
      <c r="V247" s="27" t="s">
        <v>79</v>
      </c>
      <c r="W247" s="28" t="s">
        <v>80</v>
      </c>
      <c r="X247" s="28"/>
      <c r="Y247" s="17"/>
      <c r="Z247" s="22" t="s">
        <v>81</v>
      </c>
      <c r="AA247" s="29"/>
      <c r="AB247" s="30" t="s">
        <v>79</v>
      </c>
      <c r="AC247" s="30" t="s">
        <v>79</v>
      </c>
      <c r="AD247" s="30" t="s">
        <v>79</v>
      </c>
      <c r="AE247" s="17" t="s">
        <v>178</v>
      </c>
      <c r="AF247" s="22" t="s">
        <v>83</v>
      </c>
      <c r="AG247" s="22" t="s">
        <v>78</v>
      </c>
      <c r="AH247" s="31">
        <v>35114738</v>
      </c>
      <c r="AI247" s="17" t="s">
        <v>179</v>
      </c>
      <c r="AJ247" s="24">
        <v>59</v>
      </c>
      <c r="AK247" s="22" t="s">
        <v>85</v>
      </c>
      <c r="AL247" s="32" t="s">
        <v>79</v>
      </c>
      <c r="AM247" s="142">
        <v>44505</v>
      </c>
      <c r="AN247" s="22" t="s">
        <v>86</v>
      </c>
      <c r="AO247" s="24">
        <v>0</v>
      </c>
      <c r="AP247" s="27">
        <v>0</v>
      </c>
      <c r="AQ247" s="127"/>
      <c r="AR247" s="30">
        <v>0</v>
      </c>
      <c r="AS247" s="127"/>
      <c r="AT247" s="36">
        <v>44508</v>
      </c>
      <c r="AU247" s="36">
        <v>44560</v>
      </c>
      <c r="AV247" s="110"/>
      <c r="AW247" s="22" t="s">
        <v>87</v>
      </c>
      <c r="AX247" s="22"/>
      <c r="AY247" s="22"/>
      <c r="AZ247" s="22" t="s">
        <v>87</v>
      </c>
      <c r="BA247" s="22">
        <v>0</v>
      </c>
      <c r="BB247" s="17"/>
      <c r="BC247" s="17"/>
      <c r="BD247" s="17"/>
      <c r="BE247" s="37" t="s">
        <v>2059</v>
      </c>
      <c r="BF247" s="38">
        <f t="shared" si="2"/>
        <v>9723235</v>
      </c>
      <c r="BG247" s="39" t="s">
        <v>2060</v>
      </c>
      <c r="BH247" s="138" t="s">
        <v>2061</v>
      </c>
      <c r="BI247" s="17" t="s">
        <v>91</v>
      </c>
      <c r="BJ247" s="17"/>
      <c r="BK247" s="118" t="s">
        <v>2062</v>
      </c>
      <c r="BL247" s="100" t="s">
        <v>865</v>
      </c>
      <c r="BM247" s="42"/>
      <c r="BN247" s="17"/>
      <c r="BO247" s="113"/>
      <c r="BP247" s="113"/>
      <c r="BQ247" s="17"/>
      <c r="BR247" s="17"/>
      <c r="BS247" s="17"/>
      <c r="BT247" s="17"/>
    </row>
    <row r="248" spans="1:72" ht="12.75" customHeight="1">
      <c r="A248" s="133" t="s">
        <v>2063</v>
      </c>
      <c r="B248" s="20" t="s">
        <v>70</v>
      </c>
      <c r="C248" s="134" t="s">
        <v>2064</v>
      </c>
      <c r="D248" s="17">
        <v>240</v>
      </c>
      <c r="E248" s="17" t="s">
        <v>2065</v>
      </c>
      <c r="F248" s="23">
        <v>44510</v>
      </c>
      <c r="G248" s="135" t="s">
        <v>2066</v>
      </c>
      <c r="H248" s="17" t="s">
        <v>74</v>
      </c>
      <c r="I248" s="17" t="s">
        <v>75</v>
      </c>
      <c r="J248" s="24" t="s">
        <v>76</v>
      </c>
      <c r="K248" s="24">
        <v>47921</v>
      </c>
      <c r="L248" s="24">
        <v>92621</v>
      </c>
      <c r="M248" s="44"/>
      <c r="N248" s="137">
        <v>44510</v>
      </c>
      <c r="O248" s="17"/>
      <c r="P248" s="25">
        <v>6120628</v>
      </c>
      <c r="Q248" s="25">
        <v>10813109</v>
      </c>
      <c r="R248" s="109">
        <f t="shared" si="42"/>
        <v>-0.46666666679084301</v>
      </c>
      <c r="S248" s="17" t="s">
        <v>77</v>
      </c>
      <c r="T248" s="17" t="s">
        <v>78</v>
      </c>
      <c r="U248" s="27">
        <v>46458312</v>
      </c>
      <c r="V248" s="27" t="s">
        <v>79</v>
      </c>
      <c r="W248" s="28" t="s">
        <v>80</v>
      </c>
      <c r="X248" s="28"/>
      <c r="Y248" s="17"/>
      <c r="Z248" s="22" t="s">
        <v>81</v>
      </c>
      <c r="AA248" s="29"/>
      <c r="AB248" s="30" t="s">
        <v>79</v>
      </c>
      <c r="AC248" s="30" t="s">
        <v>79</v>
      </c>
      <c r="AD248" s="30"/>
      <c r="AE248" s="17" t="s">
        <v>272</v>
      </c>
      <c r="AF248" s="22" t="s">
        <v>83</v>
      </c>
      <c r="AG248" s="22" t="s">
        <v>78</v>
      </c>
      <c r="AH248" s="31">
        <v>51723033</v>
      </c>
      <c r="AI248" s="17" t="s">
        <v>273</v>
      </c>
      <c r="AJ248" s="24">
        <v>53</v>
      </c>
      <c r="AK248" s="22" t="s">
        <v>85</v>
      </c>
      <c r="AL248" s="32" t="s">
        <v>79</v>
      </c>
      <c r="AM248" s="140">
        <v>44510</v>
      </c>
      <c r="AN248" s="22" t="s">
        <v>86</v>
      </c>
      <c r="AO248" s="24">
        <v>0</v>
      </c>
      <c r="AP248" s="27">
        <v>0</v>
      </c>
      <c r="AQ248" s="127"/>
      <c r="AR248" s="30">
        <v>0</v>
      </c>
      <c r="AS248" s="127"/>
      <c r="AT248" s="36">
        <v>44510</v>
      </c>
      <c r="AU248" s="36">
        <v>44560</v>
      </c>
      <c r="AV248" s="110"/>
      <c r="AW248" s="22" t="s">
        <v>87</v>
      </c>
      <c r="AX248" s="22"/>
      <c r="AY248" s="22"/>
      <c r="AZ248" s="22" t="s">
        <v>87</v>
      </c>
      <c r="BA248" s="22">
        <v>0</v>
      </c>
      <c r="BB248" s="17"/>
      <c r="BC248" s="17"/>
      <c r="BD248" s="17"/>
      <c r="BE248" s="37" t="s">
        <v>2067</v>
      </c>
      <c r="BF248" s="38">
        <f t="shared" si="2"/>
        <v>10813109</v>
      </c>
      <c r="BG248" s="39" t="s">
        <v>143</v>
      </c>
      <c r="BH248" s="138" t="s">
        <v>2068</v>
      </c>
      <c r="BI248" s="17" t="s">
        <v>91</v>
      </c>
      <c r="BJ248" s="17"/>
      <c r="BK248" s="118" t="s">
        <v>2069</v>
      </c>
      <c r="BL248" s="100" t="s">
        <v>865</v>
      </c>
      <c r="BM248" s="42"/>
      <c r="BN248" s="17"/>
      <c r="BO248" s="113"/>
      <c r="BP248" s="113"/>
      <c r="BQ248" s="17"/>
      <c r="BR248" s="17"/>
      <c r="BS248" s="17"/>
      <c r="BT248" s="17"/>
    </row>
    <row r="249" spans="1:72" ht="12.75" customHeight="1">
      <c r="A249" s="133" t="s">
        <v>2070</v>
      </c>
      <c r="B249" s="20" t="s">
        <v>70</v>
      </c>
      <c r="C249" s="134" t="s">
        <v>2071</v>
      </c>
      <c r="D249" s="17">
        <v>241</v>
      </c>
      <c r="E249" s="17" t="s">
        <v>2072</v>
      </c>
      <c r="F249" s="23">
        <v>44510</v>
      </c>
      <c r="G249" s="135" t="s">
        <v>2073</v>
      </c>
      <c r="H249" s="17" t="s">
        <v>74</v>
      </c>
      <c r="I249" s="17" t="s">
        <v>75</v>
      </c>
      <c r="J249" s="24" t="s">
        <v>76</v>
      </c>
      <c r="K249" s="24" t="s">
        <v>2074</v>
      </c>
      <c r="L249" s="24" t="s">
        <v>2075</v>
      </c>
      <c r="M249" s="44"/>
      <c r="N249" s="137">
        <v>44511</v>
      </c>
      <c r="O249" s="17"/>
      <c r="P249" s="25">
        <v>3235673</v>
      </c>
      <c r="Q249" s="25">
        <v>28258211</v>
      </c>
      <c r="R249" s="109">
        <f t="shared" si="42"/>
        <v>0.13333333283662796</v>
      </c>
      <c r="S249" s="17" t="s">
        <v>77</v>
      </c>
      <c r="T249" s="17" t="s">
        <v>78</v>
      </c>
      <c r="U249" s="27">
        <v>1057585897</v>
      </c>
      <c r="V249" s="27" t="s">
        <v>79</v>
      </c>
      <c r="W249" s="28" t="s">
        <v>80</v>
      </c>
      <c r="X249" s="28"/>
      <c r="Y249" s="17"/>
      <c r="Z249" s="22" t="s">
        <v>81</v>
      </c>
      <c r="AA249" s="29"/>
      <c r="AB249" s="30" t="s">
        <v>79</v>
      </c>
      <c r="AC249" s="30" t="s">
        <v>79</v>
      </c>
      <c r="AD249" s="30"/>
      <c r="AE249" s="17" t="s">
        <v>245</v>
      </c>
      <c r="AF249" s="22" t="s">
        <v>83</v>
      </c>
      <c r="AG249" s="22" t="s">
        <v>78</v>
      </c>
      <c r="AH249" s="31">
        <v>52260278</v>
      </c>
      <c r="AI249" s="17" t="s">
        <v>246</v>
      </c>
      <c r="AJ249" s="24">
        <v>262</v>
      </c>
      <c r="AK249" s="22" t="s">
        <v>85</v>
      </c>
      <c r="AL249" s="32" t="s">
        <v>79</v>
      </c>
      <c r="AM249" s="140">
        <v>44510</v>
      </c>
      <c r="AN249" s="22" t="s">
        <v>86</v>
      </c>
      <c r="AO249" s="24">
        <v>0</v>
      </c>
      <c r="AP249" s="27">
        <v>0</v>
      </c>
      <c r="AQ249" s="127"/>
      <c r="AR249" s="30">
        <v>0</v>
      </c>
      <c r="AS249" s="127"/>
      <c r="AT249" s="36">
        <v>44511</v>
      </c>
      <c r="AU249" s="132">
        <v>44772</v>
      </c>
      <c r="AV249" s="110"/>
      <c r="AW249" s="22" t="s">
        <v>87</v>
      </c>
      <c r="AX249" s="22"/>
      <c r="AY249" s="22"/>
      <c r="AZ249" s="22" t="s">
        <v>87</v>
      </c>
      <c r="BA249" s="22">
        <v>0</v>
      </c>
      <c r="BB249" s="17"/>
      <c r="BC249" s="17"/>
      <c r="BD249" s="17" t="s">
        <v>1897</v>
      </c>
      <c r="BE249" s="37" t="s">
        <v>2076</v>
      </c>
      <c r="BF249" s="38">
        <f t="shared" si="2"/>
        <v>28258211</v>
      </c>
      <c r="BG249" s="39" t="s">
        <v>196</v>
      </c>
      <c r="BH249" s="138" t="s">
        <v>2077</v>
      </c>
      <c r="BI249" s="17" t="s">
        <v>91</v>
      </c>
      <c r="BJ249" s="17"/>
      <c r="BK249" s="118" t="s">
        <v>2078</v>
      </c>
      <c r="BL249" s="100" t="s">
        <v>865</v>
      </c>
      <c r="BM249" s="42"/>
      <c r="BN249" s="17"/>
      <c r="BO249" s="113"/>
      <c r="BP249" s="113"/>
      <c r="BQ249" s="17"/>
      <c r="BR249" s="17"/>
      <c r="BS249" s="17"/>
      <c r="BT249" s="17"/>
    </row>
    <row r="250" spans="1:72" ht="12.75" customHeight="1">
      <c r="A250" s="133" t="s">
        <v>2079</v>
      </c>
      <c r="B250" s="20" t="s">
        <v>70</v>
      </c>
      <c r="C250" s="134" t="s">
        <v>2080</v>
      </c>
      <c r="D250" s="17">
        <v>242</v>
      </c>
      <c r="E250" s="17" t="s">
        <v>1882</v>
      </c>
      <c r="F250" s="23">
        <v>44517</v>
      </c>
      <c r="G250" s="135" t="s">
        <v>2081</v>
      </c>
      <c r="H250" s="17" t="s">
        <v>74</v>
      </c>
      <c r="I250" s="17" t="s">
        <v>75</v>
      </c>
      <c r="J250" s="24" t="s">
        <v>76</v>
      </c>
      <c r="K250" s="24" t="s">
        <v>2082</v>
      </c>
      <c r="L250" s="24" t="s">
        <v>2083</v>
      </c>
      <c r="M250" s="44"/>
      <c r="N250" s="137">
        <v>44517</v>
      </c>
      <c r="O250" s="17"/>
      <c r="P250" s="25">
        <v>4536731</v>
      </c>
      <c r="Q250" s="25">
        <v>38562214</v>
      </c>
      <c r="R250" s="109">
        <f t="shared" si="42"/>
        <v>-453672.60000000149</v>
      </c>
      <c r="S250" s="17" t="s">
        <v>77</v>
      </c>
      <c r="T250" s="17" t="s">
        <v>78</v>
      </c>
      <c r="U250" s="27">
        <v>60385469</v>
      </c>
      <c r="V250" s="27" t="s">
        <v>79</v>
      </c>
      <c r="W250" s="28" t="s">
        <v>80</v>
      </c>
      <c r="X250" s="28"/>
      <c r="Y250" s="17"/>
      <c r="Z250" s="22" t="s">
        <v>81</v>
      </c>
      <c r="AA250" s="29"/>
      <c r="AB250" s="30" t="s">
        <v>79</v>
      </c>
      <c r="AC250" s="30" t="s">
        <v>79</v>
      </c>
      <c r="AD250" s="30"/>
      <c r="AE250" s="17" t="s">
        <v>245</v>
      </c>
      <c r="AF250" s="22" t="s">
        <v>83</v>
      </c>
      <c r="AG250" s="22" t="s">
        <v>78</v>
      </c>
      <c r="AH250" s="31">
        <v>52076213</v>
      </c>
      <c r="AI250" s="17" t="s">
        <v>2084</v>
      </c>
      <c r="AJ250" s="24">
        <v>258</v>
      </c>
      <c r="AK250" s="22" t="s">
        <v>85</v>
      </c>
      <c r="AL250" s="32" t="s">
        <v>79</v>
      </c>
      <c r="AM250" s="131" t="s">
        <v>1886</v>
      </c>
      <c r="AN250" s="22" t="s">
        <v>86</v>
      </c>
      <c r="AO250" s="24">
        <v>0</v>
      </c>
      <c r="AP250" s="27">
        <v>0</v>
      </c>
      <c r="AQ250" s="127"/>
      <c r="AR250" s="30">
        <v>0</v>
      </c>
      <c r="AS250" s="127"/>
      <c r="AT250" s="36">
        <v>44517</v>
      </c>
      <c r="AU250" s="132">
        <v>44772</v>
      </c>
      <c r="AV250" s="110"/>
      <c r="AW250" s="22" t="s">
        <v>87</v>
      </c>
      <c r="AX250" s="22"/>
      <c r="AY250" s="22"/>
      <c r="AZ250" s="22" t="s">
        <v>87</v>
      </c>
      <c r="BA250" s="22">
        <v>0</v>
      </c>
      <c r="BB250" s="17"/>
      <c r="BC250" s="17"/>
      <c r="BD250" s="17" t="s">
        <v>1897</v>
      </c>
      <c r="BE250" s="37" t="s">
        <v>2085</v>
      </c>
      <c r="BF250" s="38">
        <f t="shared" si="2"/>
        <v>38562214</v>
      </c>
      <c r="BG250" s="39" t="s">
        <v>196</v>
      </c>
      <c r="BH250" s="138" t="s">
        <v>2086</v>
      </c>
      <c r="BI250" s="17" t="s">
        <v>91</v>
      </c>
      <c r="BJ250" s="17"/>
      <c r="BK250" s="118" t="s">
        <v>2087</v>
      </c>
      <c r="BL250" s="100" t="s">
        <v>865</v>
      </c>
      <c r="BM250" s="42"/>
      <c r="BN250" s="17"/>
      <c r="BO250" s="113"/>
      <c r="BP250" s="113"/>
      <c r="BQ250" s="17"/>
      <c r="BR250" s="17"/>
      <c r="BS250" s="17"/>
      <c r="BT250" s="17"/>
    </row>
    <row r="251" spans="1:72" ht="12.75" customHeight="1">
      <c r="A251" s="133" t="s">
        <v>2088</v>
      </c>
      <c r="B251" s="20" t="s">
        <v>70</v>
      </c>
      <c r="C251" s="134" t="s">
        <v>2089</v>
      </c>
      <c r="D251" s="17">
        <v>243</v>
      </c>
      <c r="E251" s="17" t="s">
        <v>2090</v>
      </c>
      <c r="F251" s="23">
        <v>44529</v>
      </c>
      <c r="G251" s="135" t="s">
        <v>2091</v>
      </c>
      <c r="H251" s="17" t="s">
        <v>74</v>
      </c>
      <c r="I251" s="17" t="s">
        <v>75</v>
      </c>
      <c r="J251" s="24" t="s">
        <v>76</v>
      </c>
      <c r="K251" s="24">
        <v>52221</v>
      </c>
      <c r="L251" s="24">
        <v>103321</v>
      </c>
      <c r="M251" s="44"/>
      <c r="N251" s="137">
        <v>44531</v>
      </c>
      <c r="O251" s="17"/>
      <c r="P251" s="25">
        <v>6595797</v>
      </c>
      <c r="Q251" s="25">
        <v>7695097</v>
      </c>
      <c r="R251" s="109">
        <f t="shared" si="42"/>
        <v>0.5</v>
      </c>
      <c r="S251" s="17" t="s">
        <v>77</v>
      </c>
      <c r="T251" s="17" t="s">
        <v>78</v>
      </c>
      <c r="U251" s="27">
        <v>52219533</v>
      </c>
      <c r="V251" s="27" t="s">
        <v>79</v>
      </c>
      <c r="W251" s="28" t="s">
        <v>80</v>
      </c>
      <c r="X251" s="28"/>
      <c r="Y251" s="17"/>
      <c r="Z251" s="22" t="s">
        <v>81</v>
      </c>
      <c r="AA251" s="29"/>
      <c r="AB251" s="30" t="s">
        <v>79</v>
      </c>
      <c r="AC251" s="30" t="s">
        <v>79</v>
      </c>
      <c r="AD251" s="30"/>
      <c r="AE251" s="17" t="s">
        <v>178</v>
      </c>
      <c r="AF251" s="22" t="s">
        <v>83</v>
      </c>
      <c r="AG251" s="22" t="s">
        <v>78</v>
      </c>
      <c r="AH251" s="31">
        <v>35114738</v>
      </c>
      <c r="AI251" s="17" t="s">
        <v>179</v>
      </c>
      <c r="AJ251" s="24">
        <v>35</v>
      </c>
      <c r="AK251" s="22" t="s">
        <v>85</v>
      </c>
      <c r="AL251" s="32" t="s">
        <v>79</v>
      </c>
      <c r="AM251" s="140">
        <v>44530</v>
      </c>
      <c r="AN251" s="22" t="s">
        <v>86</v>
      </c>
      <c r="AO251" s="24">
        <v>0</v>
      </c>
      <c r="AP251" s="27">
        <v>0</v>
      </c>
      <c r="AQ251" s="127"/>
      <c r="AR251" s="30">
        <v>0</v>
      </c>
      <c r="AS251" s="127"/>
      <c r="AT251" s="36">
        <v>44531</v>
      </c>
      <c r="AU251" s="36">
        <v>44560</v>
      </c>
      <c r="AV251" s="110"/>
      <c r="AW251" s="22" t="s">
        <v>87</v>
      </c>
      <c r="AX251" s="22"/>
      <c r="AY251" s="22"/>
      <c r="AZ251" s="22" t="s">
        <v>87</v>
      </c>
      <c r="BA251" s="22">
        <v>0</v>
      </c>
      <c r="BB251" s="17"/>
      <c r="BC251" s="17"/>
      <c r="BD251" s="17"/>
      <c r="BE251" s="37" t="s">
        <v>2092</v>
      </c>
      <c r="BF251" s="38">
        <f t="shared" si="2"/>
        <v>7695097</v>
      </c>
      <c r="BG251" s="39" t="s">
        <v>196</v>
      </c>
      <c r="BH251" s="138" t="s">
        <v>2093</v>
      </c>
      <c r="BI251" s="17" t="s">
        <v>91</v>
      </c>
      <c r="BJ251" s="17"/>
      <c r="BK251" s="118" t="s">
        <v>2094</v>
      </c>
      <c r="BL251" s="100" t="s">
        <v>865</v>
      </c>
      <c r="BM251" s="42"/>
      <c r="BN251" s="17"/>
      <c r="BO251" s="113"/>
      <c r="BP251" s="113"/>
      <c r="BQ251" s="17"/>
      <c r="BR251" s="17"/>
      <c r="BS251" s="17"/>
      <c r="BT251" s="17"/>
    </row>
    <row r="252" spans="1:72" ht="12.75" customHeight="1">
      <c r="A252" s="133" t="s">
        <v>2095</v>
      </c>
      <c r="B252" s="20" t="s">
        <v>70</v>
      </c>
      <c r="C252" s="134" t="s">
        <v>2096</v>
      </c>
      <c r="D252" s="17">
        <v>244</v>
      </c>
      <c r="E252" s="17" t="s">
        <v>2097</v>
      </c>
      <c r="F252" s="23">
        <v>44532</v>
      </c>
      <c r="G252" s="135" t="s">
        <v>2098</v>
      </c>
      <c r="H252" s="17" t="s">
        <v>74</v>
      </c>
      <c r="I252" s="17" t="s">
        <v>75</v>
      </c>
      <c r="J252" s="24" t="s">
        <v>76</v>
      </c>
      <c r="K252" s="24">
        <v>52721</v>
      </c>
      <c r="L252" s="24">
        <v>105121</v>
      </c>
      <c r="M252" s="44"/>
      <c r="N252" s="137">
        <v>44532</v>
      </c>
      <c r="O252" s="17"/>
      <c r="P252" s="25">
        <v>4944018</v>
      </c>
      <c r="Q252" s="25">
        <v>4944018</v>
      </c>
      <c r="R252" s="109">
        <f t="shared" si="42"/>
        <v>0</v>
      </c>
      <c r="S252" s="17" t="s">
        <v>77</v>
      </c>
      <c r="T252" s="17" t="s">
        <v>78</v>
      </c>
      <c r="U252" s="27">
        <v>17184736</v>
      </c>
      <c r="V252" s="27" t="s">
        <v>79</v>
      </c>
      <c r="W252" s="28" t="s">
        <v>80</v>
      </c>
      <c r="X252" s="28"/>
      <c r="Y252" s="17"/>
      <c r="Z252" s="22" t="s">
        <v>81</v>
      </c>
      <c r="AA252" s="29"/>
      <c r="AB252" s="30" t="s">
        <v>79</v>
      </c>
      <c r="AC252" s="30" t="s">
        <v>79</v>
      </c>
      <c r="AD252" s="30"/>
      <c r="AE252" s="17" t="s">
        <v>132</v>
      </c>
      <c r="AF252" s="22" t="s">
        <v>83</v>
      </c>
      <c r="AG252" s="22" t="s">
        <v>78</v>
      </c>
      <c r="AH252" s="31">
        <v>52767503</v>
      </c>
      <c r="AI252" s="17" t="s">
        <v>133</v>
      </c>
      <c r="AJ252" s="24">
        <v>30</v>
      </c>
      <c r="AK252" s="22" t="s">
        <v>85</v>
      </c>
      <c r="AL252" s="32" t="s">
        <v>79</v>
      </c>
      <c r="AM252" s="140">
        <v>44532</v>
      </c>
      <c r="AN252" s="22" t="s">
        <v>86</v>
      </c>
      <c r="AO252" s="24">
        <v>0</v>
      </c>
      <c r="AP252" s="27">
        <v>0</v>
      </c>
      <c r="AQ252" s="127"/>
      <c r="AR252" s="30">
        <v>0</v>
      </c>
      <c r="AS252" s="127"/>
      <c r="AT252" s="36">
        <v>44533</v>
      </c>
      <c r="AU252" s="36">
        <v>44560</v>
      </c>
      <c r="AV252" s="110"/>
      <c r="AW252" s="22" t="s">
        <v>87</v>
      </c>
      <c r="AX252" s="22"/>
      <c r="AY252" s="22"/>
      <c r="AZ252" s="22" t="s">
        <v>87</v>
      </c>
      <c r="BA252" s="22">
        <v>0</v>
      </c>
      <c r="BB252" s="17"/>
      <c r="BC252" s="17"/>
      <c r="BD252" s="17"/>
      <c r="BE252" s="37" t="s">
        <v>2099</v>
      </c>
      <c r="BF252" s="38">
        <f t="shared" si="2"/>
        <v>4944018</v>
      </c>
      <c r="BG252" s="39" t="s">
        <v>196</v>
      </c>
      <c r="BH252" s="138" t="s">
        <v>2100</v>
      </c>
      <c r="BI252" s="17" t="s">
        <v>91</v>
      </c>
      <c r="BJ252" s="17"/>
      <c r="BK252" s="118" t="s">
        <v>2101</v>
      </c>
      <c r="BL252" s="100" t="s">
        <v>865</v>
      </c>
      <c r="BM252" s="42"/>
      <c r="BN252" s="17"/>
      <c r="BO252" s="113"/>
      <c r="BP252" s="113"/>
      <c r="BQ252" s="17"/>
      <c r="BR252" s="17"/>
      <c r="BS252" s="17"/>
      <c r="BT252" s="17"/>
    </row>
    <row r="253" spans="1:72" ht="12.75" customHeight="1">
      <c r="A253" s="133" t="s">
        <v>2102</v>
      </c>
      <c r="B253" s="20" t="s">
        <v>70</v>
      </c>
      <c r="C253" s="134" t="s">
        <v>2103</v>
      </c>
      <c r="D253" s="17">
        <v>245</v>
      </c>
      <c r="E253" s="17" t="s">
        <v>2104</v>
      </c>
      <c r="F253" s="23">
        <v>44532</v>
      </c>
      <c r="G253" s="135" t="s">
        <v>2105</v>
      </c>
      <c r="H253" s="17" t="s">
        <v>74</v>
      </c>
      <c r="I253" s="17" t="s">
        <v>75</v>
      </c>
      <c r="J253" s="24" t="s">
        <v>76</v>
      </c>
      <c r="K253" s="24"/>
      <c r="L253" s="24" t="s">
        <v>2106</v>
      </c>
      <c r="M253" s="44"/>
      <c r="N253" s="137">
        <v>44533</v>
      </c>
      <c r="O253" s="17"/>
      <c r="P253" s="25">
        <v>3948428</v>
      </c>
      <c r="Q253" s="25">
        <v>31587424</v>
      </c>
      <c r="R253" s="109">
        <f t="shared" si="42"/>
        <v>0</v>
      </c>
      <c r="S253" s="17" t="s">
        <v>77</v>
      </c>
      <c r="T253" s="17" t="s">
        <v>78</v>
      </c>
      <c r="U253" s="27">
        <v>52768505</v>
      </c>
      <c r="V253" s="27" t="s">
        <v>79</v>
      </c>
      <c r="W253" s="28" t="s">
        <v>80</v>
      </c>
      <c r="X253" s="28"/>
      <c r="Y253" s="17"/>
      <c r="Z253" s="22" t="s">
        <v>81</v>
      </c>
      <c r="AA253" s="29"/>
      <c r="AB253" s="30" t="s">
        <v>79</v>
      </c>
      <c r="AC253" s="30" t="s">
        <v>79</v>
      </c>
      <c r="AD253" s="30"/>
      <c r="AE253" s="17" t="s">
        <v>245</v>
      </c>
      <c r="AF253" s="22" t="s">
        <v>83</v>
      </c>
      <c r="AG253" s="22" t="s">
        <v>78</v>
      </c>
      <c r="AH253" s="31">
        <v>52260278</v>
      </c>
      <c r="AI253" s="17" t="s">
        <v>246</v>
      </c>
      <c r="AJ253" s="24">
        <v>240</v>
      </c>
      <c r="AK253" s="22" t="s">
        <v>85</v>
      </c>
      <c r="AL253" s="32" t="s">
        <v>79</v>
      </c>
      <c r="AM253" s="140">
        <v>44532</v>
      </c>
      <c r="AN253" s="22" t="s">
        <v>86</v>
      </c>
      <c r="AO253" s="24">
        <v>0</v>
      </c>
      <c r="AP253" s="27">
        <v>0</v>
      </c>
      <c r="AQ253" s="127"/>
      <c r="AR253" s="30">
        <v>0</v>
      </c>
      <c r="AS253" s="127"/>
      <c r="AT253" s="36">
        <v>44533</v>
      </c>
      <c r="AU253" s="132">
        <v>44772</v>
      </c>
      <c r="AV253" s="110"/>
      <c r="AW253" s="22" t="s">
        <v>87</v>
      </c>
      <c r="AX253" s="22"/>
      <c r="AY253" s="22"/>
      <c r="AZ253" s="22" t="s">
        <v>87</v>
      </c>
      <c r="BA253" s="22">
        <v>0</v>
      </c>
      <c r="BB253" s="17"/>
      <c r="BC253" s="17"/>
      <c r="BD253" s="17" t="s">
        <v>1897</v>
      </c>
      <c r="BE253" s="37" t="s">
        <v>2107</v>
      </c>
      <c r="BF253" s="38">
        <f t="shared" si="2"/>
        <v>31587424</v>
      </c>
      <c r="BG253" s="39" t="s">
        <v>196</v>
      </c>
      <c r="BH253" s="51" t="s">
        <v>2108</v>
      </c>
      <c r="BI253" s="17" t="s">
        <v>91</v>
      </c>
      <c r="BJ253" s="17"/>
      <c r="BK253" s="118" t="s">
        <v>2109</v>
      </c>
      <c r="BL253" s="100" t="s">
        <v>865</v>
      </c>
      <c r="BM253" s="42"/>
      <c r="BN253" s="17"/>
      <c r="BO253" s="113"/>
      <c r="BP253" s="113"/>
      <c r="BQ253" s="17"/>
      <c r="BR253" s="17"/>
      <c r="BS253" s="17"/>
      <c r="BT253" s="17"/>
    </row>
    <row r="254" spans="1:72" ht="12.75" customHeight="1">
      <c r="A254" s="133" t="s">
        <v>2110</v>
      </c>
      <c r="B254" s="20" t="s">
        <v>70</v>
      </c>
      <c r="C254" s="134" t="s">
        <v>2111</v>
      </c>
      <c r="D254" s="17">
        <v>246</v>
      </c>
      <c r="E254" s="17" t="s">
        <v>2112</v>
      </c>
      <c r="F254" s="23">
        <v>44533</v>
      </c>
      <c r="G254" s="135" t="s">
        <v>2113</v>
      </c>
      <c r="H254" s="17" t="s">
        <v>74</v>
      </c>
      <c r="I254" s="17" t="s">
        <v>75</v>
      </c>
      <c r="J254" s="24" t="s">
        <v>76</v>
      </c>
      <c r="K254" s="24" t="s">
        <v>2114</v>
      </c>
      <c r="L254" s="24" t="s">
        <v>2115</v>
      </c>
      <c r="M254" s="44"/>
      <c r="N254" s="137">
        <v>44533</v>
      </c>
      <c r="O254" s="17"/>
      <c r="P254" s="25">
        <v>3654275</v>
      </c>
      <c r="Q254" s="25">
        <v>29234200</v>
      </c>
      <c r="R254" s="109">
        <f t="shared" si="42"/>
        <v>0</v>
      </c>
      <c r="S254" s="17" t="s">
        <v>77</v>
      </c>
      <c r="T254" s="17" t="s">
        <v>78</v>
      </c>
      <c r="U254" s="27">
        <v>1032378661</v>
      </c>
      <c r="V254" s="27" t="s">
        <v>79</v>
      </c>
      <c r="W254" s="28" t="s">
        <v>80</v>
      </c>
      <c r="X254" s="28"/>
      <c r="Y254" s="17"/>
      <c r="Z254" s="22" t="s">
        <v>81</v>
      </c>
      <c r="AA254" s="29"/>
      <c r="AB254" s="30" t="s">
        <v>79</v>
      </c>
      <c r="AC254" s="30" t="s">
        <v>79</v>
      </c>
      <c r="AD254" s="30"/>
      <c r="AE254" s="17" t="s">
        <v>245</v>
      </c>
      <c r="AF254" s="22" t="s">
        <v>83</v>
      </c>
      <c r="AG254" s="22" t="s">
        <v>78</v>
      </c>
      <c r="AH254" s="31">
        <v>52260278</v>
      </c>
      <c r="AI254" s="17" t="s">
        <v>246</v>
      </c>
      <c r="AJ254" s="24">
        <v>240</v>
      </c>
      <c r="AK254" s="22" t="s">
        <v>85</v>
      </c>
      <c r="AL254" s="32" t="s">
        <v>79</v>
      </c>
      <c r="AM254" s="131" t="s">
        <v>2116</v>
      </c>
      <c r="AN254" s="22" t="s">
        <v>86</v>
      </c>
      <c r="AO254" s="24">
        <v>0</v>
      </c>
      <c r="AP254" s="27">
        <v>0</v>
      </c>
      <c r="AQ254" s="127"/>
      <c r="AR254" s="30">
        <v>0</v>
      </c>
      <c r="AS254" s="127"/>
      <c r="AT254" s="36">
        <v>44533</v>
      </c>
      <c r="AU254" s="132">
        <v>44772</v>
      </c>
      <c r="AV254" s="110"/>
      <c r="AW254" s="22" t="s">
        <v>87</v>
      </c>
      <c r="AX254" s="22"/>
      <c r="AY254" s="22"/>
      <c r="AZ254" s="22" t="s">
        <v>87</v>
      </c>
      <c r="BA254" s="22">
        <v>0</v>
      </c>
      <c r="BB254" s="17"/>
      <c r="BC254" s="17"/>
      <c r="BD254" s="17" t="s">
        <v>1897</v>
      </c>
      <c r="BE254" s="37" t="s">
        <v>2117</v>
      </c>
      <c r="BF254" s="38">
        <f t="shared" si="2"/>
        <v>29234200</v>
      </c>
      <c r="BG254" s="39" t="s">
        <v>196</v>
      </c>
      <c r="BH254" s="51" t="s">
        <v>2118</v>
      </c>
      <c r="BI254" s="17" t="s">
        <v>91</v>
      </c>
      <c r="BJ254" s="17"/>
      <c r="BK254" s="118" t="s">
        <v>2119</v>
      </c>
      <c r="BL254" s="100" t="s">
        <v>865</v>
      </c>
      <c r="BM254" s="42"/>
      <c r="BN254" s="17"/>
      <c r="BO254" s="113"/>
      <c r="BP254" s="113"/>
      <c r="BQ254" s="17"/>
      <c r="BR254" s="17"/>
      <c r="BS254" s="17"/>
      <c r="BT254" s="17"/>
    </row>
    <row r="255" spans="1:72" ht="12.75" customHeight="1">
      <c r="A255" s="143" t="s">
        <v>2120</v>
      </c>
      <c r="B255" s="20" t="s">
        <v>70</v>
      </c>
      <c r="C255" s="144" t="s">
        <v>2121</v>
      </c>
      <c r="D255" s="145">
        <v>73556</v>
      </c>
      <c r="E255" s="146" t="s">
        <v>2122</v>
      </c>
      <c r="F255" s="147">
        <v>44407</v>
      </c>
      <c r="G255" s="146" t="s">
        <v>2123</v>
      </c>
      <c r="H255" s="148" t="s">
        <v>2124</v>
      </c>
      <c r="I255" s="148" t="s">
        <v>2125</v>
      </c>
      <c r="J255" s="149" t="s">
        <v>76</v>
      </c>
      <c r="K255" s="24">
        <v>37121</v>
      </c>
      <c r="L255" s="24">
        <v>57421</v>
      </c>
      <c r="M255" s="23"/>
      <c r="N255" s="23">
        <v>44410</v>
      </c>
      <c r="P255" s="25">
        <v>0</v>
      </c>
      <c r="Q255" s="25">
        <v>399992928.19</v>
      </c>
      <c r="R255" s="109">
        <f t="shared" si="42"/>
        <v>399992928.19</v>
      </c>
      <c r="S255" s="22" t="s">
        <v>2126</v>
      </c>
      <c r="T255" s="22" t="s">
        <v>2127</v>
      </c>
      <c r="U255" s="27" t="s">
        <v>79</v>
      </c>
      <c r="V255" s="27">
        <v>860034714</v>
      </c>
      <c r="W255" s="28" t="s">
        <v>2128</v>
      </c>
      <c r="X255" s="27" t="s">
        <v>79</v>
      </c>
      <c r="Y255" t="s">
        <v>2129</v>
      </c>
      <c r="Z255" s="22" t="s">
        <v>98</v>
      </c>
      <c r="AA255" s="17" t="s">
        <v>99</v>
      </c>
      <c r="AB255" s="150" t="s">
        <v>2130</v>
      </c>
      <c r="AC255" s="45">
        <v>44411</v>
      </c>
      <c r="AD255" s="22" t="s">
        <v>2131</v>
      </c>
      <c r="AE255" s="17" t="s">
        <v>272</v>
      </c>
      <c r="AF255" s="22" t="s">
        <v>83</v>
      </c>
      <c r="AG255" s="22" t="s">
        <v>78</v>
      </c>
      <c r="AH255" s="31">
        <v>51723033</v>
      </c>
      <c r="AI255" s="17" t="s">
        <v>273</v>
      </c>
      <c r="AJ255" s="24">
        <v>29</v>
      </c>
      <c r="AK255" s="22" t="s">
        <v>85</v>
      </c>
      <c r="AL255" s="32" t="s">
        <v>79</v>
      </c>
      <c r="AM255" s="151" t="s">
        <v>79</v>
      </c>
      <c r="AN255" s="22" t="s">
        <v>86</v>
      </c>
      <c r="AO255" s="24">
        <v>0</v>
      </c>
      <c r="AP255" s="27">
        <v>0</v>
      </c>
      <c r="AQ255" s="127"/>
      <c r="AR255" s="30">
        <v>0</v>
      </c>
      <c r="AS255" s="127"/>
      <c r="AT255" s="36">
        <v>44411</v>
      </c>
      <c r="AU255" s="36">
        <v>44440</v>
      </c>
      <c r="AV255" s="20"/>
      <c r="AW255" s="22" t="s">
        <v>87</v>
      </c>
      <c r="AX255" s="22"/>
      <c r="AY255" s="22"/>
      <c r="AZ255" s="22" t="s">
        <v>87</v>
      </c>
      <c r="BA255" s="22">
        <v>0</v>
      </c>
      <c r="BB255" s="17"/>
      <c r="BC255" s="17"/>
      <c r="BD255" s="17"/>
      <c r="BE255" s="37" t="s">
        <v>2132</v>
      </c>
      <c r="BF255" s="38">
        <f t="shared" si="2"/>
        <v>399992928.19</v>
      </c>
      <c r="BG255" s="39" t="s">
        <v>1909</v>
      </c>
      <c r="BH255" s="17" t="s">
        <v>79</v>
      </c>
      <c r="BI255" s="17" t="s">
        <v>172</v>
      </c>
      <c r="BK255" s="51" t="s">
        <v>2133</v>
      </c>
      <c r="BL255" s="17" t="s">
        <v>79</v>
      </c>
      <c r="BM255" s="17"/>
      <c r="BN255" s="17"/>
      <c r="BO255" s="152" t="s">
        <v>190</v>
      </c>
      <c r="BP255" s="113">
        <f t="shared" ref="BP255:BP257" si="43">Q255*0.1</f>
        <v>39999292.818999998</v>
      </c>
      <c r="BQ255" s="17"/>
      <c r="BR255" s="92" t="s">
        <v>79</v>
      </c>
      <c r="BS255" s="92"/>
      <c r="BT255" s="92"/>
    </row>
    <row r="256" spans="1:72" ht="12.75" customHeight="1">
      <c r="A256" s="143" t="s">
        <v>2134</v>
      </c>
      <c r="B256" s="20" t="s">
        <v>70</v>
      </c>
      <c r="C256" s="144" t="s">
        <v>2121</v>
      </c>
      <c r="D256" s="145">
        <v>74797</v>
      </c>
      <c r="E256" s="146" t="s">
        <v>2135</v>
      </c>
      <c r="F256" s="147">
        <v>44432</v>
      </c>
      <c r="G256" s="146" t="s">
        <v>2136</v>
      </c>
      <c r="H256" s="148" t="s">
        <v>2124</v>
      </c>
      <c r="I256" s="148" t="s">
        <v>2125</v>
      </c>
      <c r="J256" s="149" t="s">
        <v>76</v>
      </c>
      <c r="K256" s="24">
        <v>39821</v>
      </c>
      <c r="L256" s="24">
        <v>62921</v>
      </c>
      <c r="M256" s="23"/>
      <c r="N256" s="23">
        <v>44432</v>
      </c>
      <c r="P256" s="25">
        <v>0</v>
      </c>
      <c r="Q256" s="25">
        <v>147363994</v>
      </c>
      <c r="R256" s="109">
        <f t="shared" si="42"/>
        <v>147363994</v>
      </c>
      <c r="S256" s="22" t="s">
        <v>2126</v>
      </c>
      <c r="T256" s="22" t="s">
        <v>2127</v>
      </c>
      <c r="U256" s="27" t="s">
        <v>79</v>
      </c>
      <c r="V256" s="27">
        <v>830001338</v>
      </c>
      <c r="W256" s="28" t="s">
        <v>2137</v>
      </c>
      <c r="X256" s="27" t="s">
        <v>79</v>
      </c>
      <c r="Y256" t="s">
        <v>2138</v>
      </c>
      <c r="Z256" s="22" t="s">
        <v>98</v>
      </c>
      <c r="AA256" s="17" t="s">
        <v>270</v>
      </c>
      <c r="AB256" s="150" t="s">
        <v>2139</v>
      </c>
      <c r="AC256" s="45">
        <v>44433</v>
      </c>
      <c r="AD256" s="22" t="s">
        <v>2140</v>
      </c>
      <c r="AE256" s="17" t="s">
        <v>272</v>
      </c>
      <c r="AF256" s="22" t="s">
        <v>83</v>
      </c>
      <c r="AG256" s="22" t="s">
        <v>78</v>
      </c>
      <c r="AH256" s="31">
        <v>51723033</v>
      </c>
      <c r="AI256" s="17" t="s">
        <v>273</v>
      </c>
      <c r="AJ256" s="24">
        <v>47</v>
      </c>
      <c r="AK256" s="22" t="s">
        <v>85</v>
      </c>
      <c r="AL256" s="52">
        <v>44433</v>
      </c>
      <c r="AM256" s="151" t="s">
        <v>79</v>
      </c>
      <c r="AN256" s="22" t="s">
        <v>2141</v>
      </c>
      <c r="AO256" s="24">
        <v>1</v>
      </c>
      <c r="AP256" s="27">
        <v>0</v>
      </c>
      <c r="AQ256" s="127"/>
      <c r="AR256" s="153">
        <v>44</v>
      </c>
      <c r="AS256" s="127" t="s">
        <v>2142</v>
      </c>
      <c r="AT256" s="36">
        <v>44433</v>
      </c>
      <c r="AU256" s="60">
        <v>44525</v>
      </c>
      <c r="AV256" s="20"/>
      <c r="AW256" s="22" t="s">
        <v>87</v>
      </c>
      <c r="AX256" s="22"/>
      <c r="AY256" s="22"/>
      <c r="AZ256" s="22" t="s">
        <v>87</v>
      </c>
      <c r="BA256" s="22">
        <v>0</v>
      </c>
      <c r="BB256" s="17"/>
      <c r="BC256" s="22"/>
      <c r="BD256" s="22" t="s">
        <v>2143</v>
      </c>
      <c r="BE256" s="37" t="s">
        <v>2144</v>
      </c>
      <c r="BF256" s="38">
        <f t="shared" si="2"/>
        <v>147363994</v>
      </c>
      <c r="BG256" s="39" t="s">
        <v>1909</v>
      </c>
      <c r="BH256" s="17" t="s">
        <v>79</v>
      </c>
      <c r="BI256" s="17" t="s">
        <v>172</v>
      </c>
      <c r="BK256" s="51" t="s">
        <v>2145</v>
      </c>
      <c r="BL256" s="17" t="s">
        <v>79</v>
      </c>
      <c r="BM256" s="17"/>
      <c r="BN256" s="17"/>
      <c r="BO256" s="152" t="s">
        <v>190</v>
      </c>
      <c r="BP256" s="113">
        <f t="shared" si="43"/>
        <v>14736399.4</v>
      </c>
      <c r="BQ256" s="17"/>
      <c r="BR256" s="92"/>
      <c r="BS256" s="92"/>
      <c r="BT256" s="92"/>
    </row>
    <row r="257" spans="1:72" ht="12.75" customHeight="1">
      <c r="A257" s="143" t="s">
        <v>2146</v>
      </c>
      <c r="B257" s="20" t="s">
        <v>70</v>
      </c>
      <c r="C257" s="144" t="s">
        <v>2121</v>
      </c>
      <c r="D257" s="145">
        <v>74798</v>
      </c>
      <c r="E257" s="146" t="s">
        <v>2147</v>
      </c>
      <c r="F257" s="147">
        <v>44432</v>
      </c>
      <c r="G257" s="146" t="s">
        <v>2148</v>
      </c>
      <c r="H257" s="148" t="s">
        <v>2124</v>
      </c>
      <c r="I257" s="148" t="s">
        <v>2125</v>
      </c>
      <c r="J257" s="149" t="s">
        <v>76</v>
      </c>
      <c r="K257" s="24">
        <v>39621</v>
      </c>
      <c r="L257" s="24">
        <v>63021</v>
      </c>
      <c r="M257" s="23"/>
      <c r="N257" s="23">
        <v>44432</v>
      </c>
      <c r="P257" s="25">
        <v>0</v>
      </c>
      <c r="Q257" s="25">
        <v>667099507</v>
      </c>
      <c r="R257" s="109">
        <f t="shared" si="42"/>
        <v>667099507</v>
      </c>
      <c r="S257" s="22" t="s">
        <v>2126</v>
      </c>
      <c r="T257" s="22" t="s">
        <v>2127</v>
      </c>
      <c r="U257" s="27" t="s">
        <v>79</v>
      </c>
      <c r="V257" s="27">
        <v>811021363</v>
      </c>
      <c r="W257" t="s">
        <v>847</v>
      </c>
      <c r="X257" s="27" t="s">
        <v>79</v>
      </c>
      <c r="Y257" t="s">
        <v>2149</v>
      </c>
      <c r="Z257" s="22" t="s">
        <v>98</v>
      </c>
      <c r="AA257" s="17" t="s">
        <v>270</v>
      </c>
      <c r="AB257" s="150" t="s">
        <v>2139</v>
      </c>
      <c r="AC257" s="45">
        <v>44433</v>
      </c>
      <c r="AD257" s="22" t="s">
        <v>2150</v>
      </c>
      <c r="AE257" s="17" t="s">
        <v>272</v>
      </c>
      <c r="AF257" s="22" t="s">
        <v>83</v>
      </c>
      <c r="AG257" s="22" t="s">
        <v>78</v>
      </c>
      <c r="AH257" s="31">
        <v>51723033</v>
      </c>
      <c r="AI257" s="17" t="s">
        <v>273</v>
      </c>
      <c r="AJ257" s="24">
        <v>47</v>
      </c>
      <c r="AK257" s="22" t="s">
        <v>85</v>
      </c>
      <c r="AL257" s="52">
        <v>44433</v>
      </c>
      <c r="AM257" s="151" t="s">
        <v>79</v>
      </c>
      <c r="AN257" s="22" t="s">
        <v>2141</v>
      </c>
      <c r="AO257" s="24">
        <v>2</v>
      </c>
      <c r="AP257" s="27">
        <v>0</v>
      </c>
      <c r="AQ257" s="127"/>
      <c r="AR257" s="153">
        <f>60+14+104</f>
        <v>178</v>
      </c>
      <c r="AS257" s="17" t="s">
        <v>2151</v>
      </c>
      <c r="AT257" s="36">
        <v>44433</v>
      </c>
      <c r="AU257" s="60">
        <v>44650</v>
      </c>
      <c r="AV257" s="20"/>
      <c r="AW257" s="22" t="s">
        <v>87</v>
      </c>
      <c r="AX257" s="22"/>
      <c r="AY257" s="22"/>
      <c r="AZ257" s="22" t="s">
        <v>87</v>
      </c>
      <c r="BA257" s="22">
        <v>0</v>
      </c>
      <c r="BB257" s="17"/>
      <c r="BC257" s="22"/>
      <c r="BD257" s="22" t="s">
        <v>2143</v>
      </c>
      <c r="BE257" s="37" t="s">
        <v>2152</v>
      </c>
      <c r="BF257" s="38">
        <f t="shared" ref="BF257:BF557" si="44">Q257+AP257</f>
        <v>667099507</v>
      </c>
      <c r="BG257" s="39" t="s">
        <v>1909</v>
      </c>
      <c r="BH257" s="17" t="s">
        <v>79</v>
      </c>
      <c r="BI257" s="17" t="s">
        <v>91</v>
      </c>
      <c r="BK257" s="51" t="s">
        <v>2153</v>
      </c>
      <c r="BL257" s="17" t="s">
        <v>79</v>
      </c>
      <c r="BM257" s="17"/>
      <c r="BN257" s="17"/>
      <c r="BO257" s="152" t="s">
        <v>190</v>
      </c>
      <c r="BP257" s="113">
        <f t="shared" si="43"/>
        <v>66709950.700000003</v>
      </c>
      <c r="BQ257" s="17"/>
      <c r="BR257" s="92"/>
      <c r="BS257" s="92"/>
      <c r="BT257" s="92"/>
    </row>
    <row r="258" spans="1:72" ht="12.75" customHeight="1">
      <c r="A258" s="143" t="s">
        <v>2154</v>
      </c>
      <c r="B258" s="20" t="s">
        <v>70</v>
      </c>
      <c r="C258" s="144" t="s">
        <v>2121</v>
      </c>
      <c r="D258" s="145">
        <v>76737</v>
      </c>
      <c r="E258" s="146" t="s">
        <v>2135</v>
      </c>
      <c r="F258" s="147">
        <v>44467</v>
      </c>
      <c r="G258" s="146" t="s">
        <v>2155</v>
      </c>
      <c r="H258" s="148" t="s">
        <v>2124</v>
      </c>
      <c r="I258" s="148" t="s">
        <v>2125</v>
      </c>
      <c r="J258" s="149" t="s">
        <v>76</v>
      </c>
      <c r="K258" s="24">
        <v>43421</v>
      </c>
      <c r="L258" s="24">
        <v>76221</v>
      </c>
      <c r="M258" s="23"/>
      <c r="N258" s="23">
        <v>44467</v>
      </c>
      <c r="P258" s="25">
        <v>0</v>
      </c>
      <c r="Q258" s="25">
        <v>66284749</v>
      </c>
      <c r="R258" s="109">
        <f t="shared" si="42"/>
        <v>66284749</v>
      </c>
      <c r="S258" s="22" t="s">
        <v>2126</v>
      </c>
      <c r="T258" s="22" t="s">
        <v>2127</v>
      </c>
      <c r="U258" s="27" t="s">
        <v>79</v>
      </c>
      <c r="V258" s="27">
        <v>830001338</v>
      </c>
      <c r="W258" s="28" t="s">
        <v>2137</v>
      </c>
      <c r="X258" s="27" t="s">
        <v>79</v>
      </c>
      <c r="Y258" t="s">
        <v>2138</v>
      </c>
      <c r="Z258" s="22" t="s">
        <v>98</v>
      </c>
      <c r="AA258" s="17" t="s">
        <v>270</v>
      </c>
      <c r="AB258" s="150" t="s">
        <v>2139</v>
      </c>
      <c r="AC258" s="45">
        <v>44468</v>
      </c>
      <c r="AD258" s="22" t="s">
        <v>2156</v>
      </c>
      <c r="AE258" s="17" t="s">
        <v>272</v>
      </c>
      <c r="AF258" s="22" t="s">
        <v>83</v>
      </c>
      <c r="AG258" s="22" t="s">
        <v>78</v>
      </c>
      <c r="AH258" s="31">
        <v>51723033</v>
      </c>
      <c r="AI258" s="17" t="s">
        <v>273</v>
      </c>
      <c r="AJ258" s="24">
        <v>60</v>
      </c>
      <c r="AK258" s="22" t="s">
        <v>85</v>
      </c>
      <c r="AL258" s="52">
        <v>44469</v>
      </c>
      <c r="AM258" s="151" t="s">
        <v>79</v>
      </c>
      <c r="AN258" s="22" t="s">
        <v>218</v>
      </c>
      <c r="AO258" s="24">
        <v>2</v>
      </c>
      <c r="AP258" s="34">
        <v>17675933.07</v>
      </c>
      <c r="AQ258" s="127">
        <v>44525</v>
      </c>
      <c r="AR258" s="153">
        <f>16+11</f>
        <v>27</v>
      </c>
      <c r="AS258" s="17" t="s">
        <v>2157</v>
      </c>
      <c r="AT258" s="36">
        <v>44469</v>
      </c>
      <c r="AU258" s="60">
        <v>44556</v>
      </c>
      <c r="AV258" s="20"/>
      <c r="AW258" s="22" t="s">
        <v>87</v>
      </c>
      <c r="AX258" s="22"/>
      <c r="AY258" s="22"/>
      <c r="AZ258" s="22" t="s">
        <v>87</v>
      </c>
      <c r="BA258" s="22">
        <v>0</v>
      </c>
      <c r="BB258" s="17"/>
      <c r="BC258" s="22"/>
      <c r="BD258" s="22" t="s">
        <v>2158</v>
      </c>
      <c r="BE258" s="37" t="s">
        <v>2159</v>
      </c>
      <c r="BF258" s="38">
        <f t="shared" si="44"/>
        <v>83960682.069999993</v>
      </c>
      <c r="BG258" s="39" t="s">
        <v>1909</v>
      </c>
      <c r="BH258" s="17" t="s">
        <v>79</v>
      </c>
      <c r="BI258" s="17" t="s">
        <v>91</v>
      </c>
      <c r="BK258" s="51" t="s">
        <v>2160</v>
      </c>
      <c r="BL258" s="17" t="s">
        <v>79</v>
      </c>
      <c r="BM258" s="17"/>
      <c r="BN258" s="17"/>
      <c r="BO258" s="152" t="s">
        <v>190</v>
      </c>
      <c r="BP258" s="113"/>
      <c r="BQ258" s="127"/>
      <c r="BR258" s="17"/>
      <c r="BS258" s="17"/>
      <c r="BT258" s="17"/>
    </row>
    <row r="259" spans="1:72" ht="12.75" customHeight="1">
      <c r="A259" s="143" t="s">
        <v>2161</v>
      </c>
      <c r="B259" s="20" t="s">
        <v>70</v>
      </c>
      <c r="C259" s="144" t="s">
        <v>2121</v>
      </c>
      <c r="D259" s="145">
        <v>78269</v>
      </c>
      <c r="E259" s="146" t="s">
        <v>2162</v>
      </c>
      <c r="F259" s="147">
        <v>44494</v>
      </c>
      <c r="G259" s="146" t="s">
        <v>2163</v>
      </c>
      <c r="H259" s="148" t="s">
        <v>2124</v>
      </c>
      <c r="I259" s="148" t="s">
        <v>2125</v>
      </c>
      <c r="J259" s="149" t="s">
        <v>76</v>
      </c>
      <c r="K259" s="24">
        <v>46421</v>
      </c>
      <c r="L259" s="24">
        <v>86821</v>
      </c>
      <c r="M259" s="23"/>
      <c r="N259" s="35">
        <v>44494</v>
      </c>
      <c r="P259" s="25">
        <v>0</v>
      </c>
      <c r="Q259" s="25">
        <v>107563347.36</v>
      </c>
      <c r="R259" s="109">
        <f t="shared" si="42"/>
        <v>107563347.36</v>
      </c>
      <c r="S259" s="22" t="s">
        <v>2126</v>
      </c>
      <c r="T259" s="22" t="s">
        <v>2127</v>
      </c>
      <c r="U259" s="27" t="s">
        <v>79</v>
      </c>
      <c r="V259" s="27">
        <v>900349363</v>
      </c>
      <c r="W259" s="28" t="s">
        <v>2164</v>
      </c>
      <c r="X259" s="27" t="s">
        <v>79</v>
      </c>
      <c r="Z259" s="22" t="s">
        <v>98</v>
      </c>
      <c r="AA259" s="17" t="s">
        <v>270</v>
      </c>
      <c r="AB259" s="150" t="s">
        <v>2139</v>
      </c>
      <c r="AC259" s="45">
        <v>44495</v>
      </c>
      <c r="AD259" s="22" t="s">
        <v>2165</v>
      </c>
      <c r="AE259" s="17" t="s">
        <v>132</v>
      </c>
      <c r="AF259" s="22" t="s">
        <v>83</v>
      </c>
      <c r="AG259" s="22" t="s">
        <v>78</v>
      </c>
      <c r="AH259" s="31">
        <v>52767503</v>
      </c>
      <c r="AI259" s="17" t="s">
        <v>133</v>
      </c>
      <c r="AJ259" s="24">
        <v>43</v>
      </c>
      <c r="AK259" s="22" t="s">
        <v>85</v>
      </c>
      <c r="AL259" s="52">
        <v>44495</v>
      </c>
      <c r="AM259" s="151" t="s">
        <v>79</v>
      </c>
      <c r="AN259" s="22" t="s">
        <v>86</v>
      </c>
      <c r="AO259" s="24">
        <v>0</v>
      </c>
      <c r="AP259" s="27">
        <v>0</v>
      </c>
      <c r="AQ259" s="127"/>
      <c r="AR259" s="30">
        <v>0</v>
      </c>
      <c r="AS259" s="127"/>
      <c r="AT259" s="154">
        <v>44494</v>
      </c>
      <c r="AU259" s="36">
        <v>44537</v>
      </c>
      <c r="AV259" s="20"/>
      <c r="AW259" s="22" t="s">
        <v>87</v>
      </c>
      <c r="AX259" s="22"/>
      <c r="AY259" s="22"/>
      <c r="AZ259" s="22" t="s">
        <v>87</v>
      </c>
      <c r="BA259" s="22">
        <v>0</v>
      </c>
      <c r="BB259" s="17"/>
      <c r="BC259" s="22"/>
      <c r="BD259" s="22"/>
      <c r="BE259" s="37" t="s">
        <v>2166</v>
      </c>
      <c r="BF259" s="38">
        <f t="shared" si="44"/>
        <v>107563347.36</v>
      </c>
      <c r="BG259" s="39" t="s">
        <v>1909</v>
      </c>
      <c r="BH259" s="17" t="s">
        <v>79</v>
      </c>
      <c r="BI259" s="17" t="s">
        <v>91</v>
      </c>
      <c r="BK259" s="51" t="s">
        <v>2167</v>
      </c>
      <c r="BL259" s="17" t="s">
        <v>79</v>
      </c>
      <c r="BM259" s="17"/>
      <c r="BN259" s="17"/>
      <c r="BO259" s="152"/>
      <c r="BP259" s="113"/>
      <c r="BQ259" s="127"/>
      <c r="BR259" s="17"/>
      <c r="BS259" s="17"/>
      <c r="BT259" s="17"/>
    </row>
    <row r="260" spans="1:72" ht="12.75" customHeight="1">
      <c r="A260" s="143" t="s">
        <v>2168</v>
      </c>
      <c r="B260" s="20" t="s">
        <v>70</v>
      </c>
      <c r="C260" s="144" t="s">
        <v>2121</v>
      </c>
      <c r="D260" s="145">
        <v>79656</v>
      </c>
      <c r="E260" s="146" t="s">
        <v>2162</v>
      </c>
      <c r="F260" s="147">
        <v>44512</v>
      </c>
      <c r="G260" s="146" t="s">
        <v>2169</v>
      </c>
      <c r="H260" s="148" t="s">
        <v>2124</v>
      </c>
      <c r="I260" s="148" t="s">
        <v>2125</v>
      </c>
      <c r="J260" s="149" t="s">
        <v>76</v>
      </c>
      <c r="K260" s="24">
        <v>60721</v>
      </c>
      <c r="L260" s="24">
        <v>94521</v>
      </c>
      <c r="M260" s="23"/>
      <c r="N260" s="35">
        <v>44512</v>
      </c>
      <c r="P260" s="25">
        <v>0</v>
      </c>
      <c r="Q260" s="25">
        <v>64010132.549999997</v>
      </c>
      <c r="R260" s="109">
        <f t="shared" si="42"/>
        <v>64010132.549999997</v>
      </c>
      <c r="S260" s="22" t="s">
        <v>2126</v>
      </c>
      <c r="T260" s="22" t="s">
        <v>2127</v>
      </c>
      <c r="U260" s="27" t="s">
        <v>79</v>
      </c>
      <c r="V260" s="27">
        <v>900349363</v>
      </c>
      <c r="W260" s="28" t="s">
        <v>2164</v>
      </c>
      <c r="X260" s="27" t="s">
        <v>79</v>
      </c>
      <c r="Z260" s="22" t="s">
        <v>98</v>
      </c>
      <c r="AA260" s="17" t="s">
        <v>270</v>
      </c>
      <c r="AB260" s="150" t="s">
        <v>2139</v>
      </c>
      <c r="AC260" s="45">
        <v>44516</v>
      </c>
      <c r="AD260" s="22" t="s">
        <v>2170</v>
      </c>
      <c r="AE260" s="17" t="s">
        <v>132</v>
      </c>
      <c r="AF260" s="22" t="s">
        <v>83</v>
      </c>
      <c r="AG260" s="22" t="s">
        <v>78</v>
      </c>
      <c r="AH260" s="31">
        <v>52767503</v>
      </c>
      <c r="AI260" s="17" t="s">
        <v>133</v>
      </c>
      <c r="AJ260" s="24">
        <v>47</v>
      </c>
      <c r="AK260" s="22" t="s">
        <v>85</v>
      </c>
      <c r="AL260" s="154">
        <v>44516</v>
      </c>
      <c r="AM260" s="151" t="s">
        <v>79</v>
      </c>
      <c r="AN260" s="22" t="s">
        <v>86</v>
      </c>
      <c r="AO260" s="24">
        <v>0</v>
      </c>
      <c r="AP260" s="27">
        <v>0</v>
      </c>
      <c r="AQ260" s="127"/>
      <c r="AR260" s="30">
        <v>0</v>
      </c>
      <c r="AS260" s="127"/>
      <c r="AT260" s="154">
        <v>44512</v>
      </c>
      <c r="AU260" s="36">
        <v>44558</v>
      </c>
      <c r="AV260" s="20"/>
      <c r="AW260" s="22" t="s">
        <v>87</v>
      </c>
      <c r="AX260" s="22"/>
      <c r="AY260" s="22"/>
      <c r="AZ260" s="22" t="s">
        <v>87</v>
      </c>
      <c r="BA260" s="22">
        <v>0</v>
      </c>
      <c r="BB260" s="17"/>
      <c r="BC260" s="22"/>
      <c r="BD260" s="22"/>
      <c r="BE260" s="37" t="s">
        <v>2171</v>
      </c>
      <c r="BF260" s="38">
        <f t="shared" si="44"/>
        <v>64010132.549999997</v>
      </c>
      <c r="BG260" s="39" t="s">
        <v>1909</v>
      </c>
      <c r="BH260" s="17" t="s">
        <v>79</v>
      </c>
      <c r="BI260" s="17" t="s">
        <v>91</v>
      </c>
      <c r="BK260" s="51" t="s">
        <v>2172</v>
      </c>
      <c r="BL260" s="17" t="s">
        <v>79</v>
      </c>
      <c r="BM260" s="17"/>
      <c r="BN260" s="17"/>
      <c r="BO260" s="152"/>
      <c r="BP260" s="113"/>
      <c r="BQ260" s="127"/>
      <c r="BR260" s="17"/>
      <c r="BS260" s="17"/>
      <c r="BT260" s="17"/>
    </row>
    <row r="261" spans="1:72" ht="12.75" customHeight="1">
      <c r="A261" s="143" t="s">
        <v>2173</v>
      </c>
      <c r="B261" s="20" t="s">
        <v>70</v>
      </c>
      <c r="C261" s="144" t="s">
        <v>2121</v>
      </c>
      <c r="D261" s="145">
        <v>81089</v>
      </c>
      <c r="E261" s="146" t="s">
        <v>2174</v>
      </c>
      <c r="F261" s="147">
        <v>44529</v>
      </c>
      <c r="G261" s="146" t="s">
        <v>2175</v>
      </c>
      <c r="H261" s="148" t="s">
        <v>2124</v>
      </c>
      <c r="I261" s="148" t="s">
        <v>2125</v>
      </c>
      <c r="J261" s="149" t="s">
        <v>76</v>
      </c>
      <c r="K261" s="24" t="s">
        <v>2176</v>
      </c>
      <c r="L261" s="24" t="s">
        <v>2177</v>
      </c>
      <c r="M261" s="23"/>
      <c r="N261" s="35">
        <v>44529</v>
      </c>
      <c r="P261" s="25">
        <v>0</v>
      </c>
      <c r="Q261" s="25">
        <v>83278841.549999997</v>
      </c>
      <c r="R261" s="109">
        <f t="shared" si="42"/>
        <v>83278841.549999997</v>
      </c>
      <c r="S261" s="22" t="s">
        <v>2126</v>
      </c>
      <c r="T261" s="22" t="s">
        <v>2127</v>
      </c>
      <c r="U261" s="27" t="s">
        <v>79</v>
      </c>
      <c r="V261" s="27">
        <v>860010451</v>
      </c>
      <c r="W261" s="28" t="s">
        <v>2137</v>
      </c>
      <c r="X261" s="27" t="s">
        <v>79</v>
      </c>
      <c r="Z261" s="22" t="s">
        <v>98</v>
      </c>
      <c r="AA261" s="17" t="s">
        <v>2178</v>
      </c>
      <c r="AB261" s="150" t="s">
        <v>2130</v>
      </c>
      <c r="AC261" s="45">
        <v>44530</v>
      </c>
      <c r="AD261" s="22">
        <v>53463</v>
      </c>
      <c r="AE261" s="17" t="s">
        <v>206</v>
      </c>
      <c r="AF261" s="22" t="s">
        <v>83</v>
      </c>
      <c r="AG261" s="22" t="s">
        <v>78</v>
      </c>
      <c r="AH261" s="31">
        <v>3033010</v>
      </c>
      <c r="AI261" s="17" t="s">
        <v>207</v>
      </c>
      <c r="AJ261" s="24">
        <v>208</v>
      </c>
      <c r="AK261" s="22" t="s">
        <v>85</v>
      </c>
      <c r="AL261" s="52">
        <v>44530</v>
      </c>
      <c r="AM261" s="151" t="s">
        <v>79</v>
      </c>
      <c r="AN261" s="22" t="s">
        <v>86</v>
      </c>
      <c r="AO261" s="24">
        <v>0</v>
      </c>
      <c r="AP261" s="27">
        <v>0</v>
      </c>
      <c r="AQ261" s="127"/>
      <c r="AR261" s="30">
        <v>0</v>
      </c>
      <c r="AS261" s="127"/>
      <c r="AT261" s="36">
        <v>44530</v>
      </c>
      <c r="AU261" s="132">
        <v>44739</v>
      </c>
      <c r="AV261" s="20"/>
      <c r="AW261" s="22" t="s">
        <v>87</v>
      </c>
      <c r="AX261" s="22"/>
      <c r="AY261" s="22"/>
      <c r="AZ261" s="22" t="s">
        <v>87</v>
      </c>
      <c r="BA261" s="22">
        <v>0</v>
      </c>
      <c r="BB261" s="17"/>
      <c r="BC261" s="22"/>
      <c r="BD261" s="17" t="s">
        <v>1897</v>
      </c>
      <c r="BE261" s="37" t="s">
        <v>2179</v>
      </c>
      <c r="BF261" s="38">
        <f t="shared" si="44"/>
        <v>83278841.549999997</v>
      </c>
      <c r="BG261" s="39" t="s">
        <v>1909</v>
      </c>
      <c r="BH261" s="17" t="s">
        <v>79</v>
      </c>
      <c r="BI261" s="17" t="s">
        <v>91</v>
      </c>
      <c r="BK261" s="51" t="s">
        <v>2180</v>
      </c>
      <c r="BL261" s="17" t="s">
        <v>79</v>
      </c>
      <c r="BM261" s="17"/>
      <c r="BN261" s="17"/>
      <c r="BO261" s="152"/>
      <c r="BP261" s="113"/>
      <c r="BQ261" s="127"/>
      <c r="BR261" s="17"/>
      <c r="BS261" s="17"/>
      <c r="BT261" s="17"/>
    </row>
    <row r="262" spans="1:72" ht="12.75" customHeight="1">
      <c r="A262" s="143" t="s">
        <v>2181</v>
      </c>
      <c r="B262" s="20" t="s">
        <v>70</v>
      </c>
      <c r="C262" s="144" t="s">
        <v>2121</v>
      </c>
      <c r="D262" s="145">
        <v>81445</v>
      </c>
      <c r="E262" s="146" t="s">
        <v>2182</v>
      </c>
      <c r="F262" s="147">
        <v>44531</v>
      </c>
      <c r="G262" s="146" t="s">
        <v>2183</v>
      </c>
      <c r="H262" s="148" t="s">
        <v>2124</v>
      </c>
      <c r="I262" s="148" t="s">
        <v>2125</v>
      </c>
      <c r="J262" s="149" t="s">
        <v>76</v>
      </c>
      <c r="K262" s="24">
        <v>49721</v>
      </c>
      <c r="L262" s="24">
        <v>103521</v>
      </c>
      <c r="M262" s="23"/>
      <c r="N262" s="35">
        <v>44531</v>
      </c>
      <c r="P262" s="25">
        <v>0</v>
      </c>
      <c r="Q262" s="25">
        <v>371560440.19999999</v>
      </c>
      <c r="R262" s="109">
        <f t="shared" si="42"/>
        <v>371560440.19999999</v>
      </c>
      <c r="S262" s="22" t="s">
        <v>2126</v>
      </c>
      <c r="T262" s="22" t="s">
        <v>2127</v>
      </c>
      <c r="U262" s="27" t="s">
        <v>79</v>
      </c>
      <c r="V262" s="27">
        <v>830077380</v>
      </c>
      <c r="W262" s="28" t="s">
        <v>2184</v>
      </c>
      <c r="X262" s="27" t="s">
        <v>79</v>
      </c>
      <c r="Z262" s="22" t="s">
        <v>98</v>
      </c>
      <c r="AA262" s="17" t="s">
        <v>99</v>
      </c>
      <c r="AB262" s="150" t="s">
        <v>2130</v>
      </c>
      <c r="AC262" s="45">
        <v>44532</v>
      </c>
      <c r="AD262" s="22" t="s">
        <v>2185</v>
      </c>
      <c r="AE262" s="17" t="s">
        <v>272</v>
      </c>
      <c r="AF262" s="22" t="s">
        <v>83</v>
      </c>
      <c r="AG262" s="22" t="s">
        <v>78</v>
      </c>
      <c r="AH262" s="31">
        <v>51723033</v>
      </c>
      <c r="AI262" s="17" t="s">
        <v>273</v>
      </c>
      <c r="AJ262" s="24">
        <f>240+14</f>
        <v>254</v>
      </c>
      <c r="AK262" s="22" t="s">
        <v>85</v>
      </c>
      <c r="AL262" s="52">
        <v>44532</v>
      </c>
      <c r="AM262" s="151" t="s">
        <v>79</v>
      </c>
      <c r="AN262" s="22" t="s">
        <v>86</v>
      </c>
      <c r="AO262" s="24">
        <v>0</v>
      </c>
      <c r="AP262" s="27">
        <v>0</v>
      </c>
      <c r="AQ262" s="127"/>
      <c r="AR262" s="30">
        <v>0</v>
      </c>
      <c r="AS262" s="127"/>
      <c r="AT262" s="36">
        <v>44532</v>
      </c>
      <c r="AU262" s="132">
        <v>44788</v>
      </c>
      <c r="AV262" s="20"/>
      <c r="AW262" s="22" t="s">
        <v>87</v>
      </c>
      <c r="AX262" s="22"/>
      <c r="AY262" s="22"/>
      <c r="AZ262" s="22" t="s">
        <v>87</v>
      </c>
      <c r="BA262" s="22">
        <v>0</v>
      </c>
      <c r="BB262" s="17"/>
      <c r="BC262" s="22"/>
      <c r="BD262" s="17" t="s">
        <v>1897</v>
      </c>
      <c r="BE262" s="37" t="s">
        <v>2186</v>
      </c>
      <c r="BF262" s="38">
        <f t="shared" si="44"/>
        <v>371560440.19999999</v>
      </c>
      <c r="BG262" s="39" t="s">
        <v>1909</v>
      </c>
      <c r="BH262" s="17" t="s">
        <v>79</v>
      </c>
      <c r="BI262" s="17" t="s">
        <v>91</v>
      </c>
      <c r="BK262" s="51" t="s">
        <v>2187</v>
      </c>
      <c r="BL262" s="17" t="s">
        <v>79</v>
      </c>
      <c r="BM262" s="17"/>
      <c r="BN262" s="17"/>
      <c r="BO262" s="152"/>
      <c r="BP262" s="113"/>
      <c r="BQ262" s="127"/>
      <c r="BR262" s="17"/>
      <c r="BS262" s="17"/>
      <c r="BT262" s="17"/>
    </row>
    <row r="263" spans="1:72" ht="12.75" customHeight="1">
      <c r="A263" s="143" t="s">
        <v>2188</v>
      </c>
      <c r="B263" s="20" t="s">
        <v>70</v>
      </c>
      <c r="C263" s="144" t="s">
        <v>2121</v>
      </c>
      <c r="D263" s="145">
        <v>81593</v>
      </c>
      <c r="E263" s="146" t="s">
        <v>2122</v>
      </c>
      <c r="F263" s="147">
        <v>44532</v>
      </c>
      <c r="G263" s="146" t="s">
        <v>2189</v>
      </c>
      <c r="H263" s="148" t="s">
        <v>2124</v>
      </c>
      <c r="I263" s="148" t="s">
        <v>2125</v>
      </c>
      <c r="J263" s="149" t="s">
        <v>76</v>
      </c>
      <c r="K263" s="24">
        <v>50421</v>
      </c>
      <c r="L263" s="24">
        <v>105021</v>
      </c>
      <c r="M263" s="23"/>
      <c r="N263" s="35">
        <v>44533</v>
      </c>
      <c r="P263" s="25">
        <v>0</v>
      </c>
      <c r="Q263" s="25">
        <v>72186670.920000002</v>
      </c>
      <c r="R263" s="109">
        <f t="shared" si="42"/>
        <v>72186670.920000002</v>
      </c>
      <c r="S263" s="22" t="s">
        <v>2126</v>
      </c>
      <c r="T263" s="22" t="s">
        <v>2127</v>
      </c>
      <c r="U263" s="27" t="s">
        <v>79</v>
      </c>
      <c r="V263" s="27">
        <v>860034714</v>
      </c>
      <c r="W263" s="28" t="s">
        <v>2128</v>
      </c>
      <c r="X263" s="27" t="s">
        <v>79</v>
      </c>
      <c r="Z263" s="22" t="s">
        <v>98</v>
      </c>
      <c r="AA263" s="17" t="s">
        <v>99</v>
      </c>
      <c r="AB263" s="150" t="s">
        <v>2130</v>
      </c>
      <c r="AC263" s="45">
        <v>44533</v>
      </c>
      <c r="AD263" s="22" t="s">
        <v>2190</v>
      </c>
      <c r="AE263" s="17" t="s">
        <v>272</v>
      </c>
      <c r="AF263" s="22" t="s">
        <v>83</v>
      </c>
      <c r="AG263" s="22" t="s">
        <v>78</v>
      </c>
      <c r="AH263" s="31">
        <v>51723033</v>
      </c>
      <c r="AI263" s="17" t="s">
        <v>273</v>
      </c>
      <c r="AJ263" s="24">
        <v>14</v>
      </c>
      <c r="AK263" s="22" t="s">
        <v>85</v>
      </c>
      <c r="AL263" s="52">
        <v>44533</v>
      </c>
      <c r="AM263" s="151" t="s">
        <v>79</v>
      </c>
      <c r="AN263" s="22" t="s">
        <v>86</v>
      </c>
      <c r="AO263" s="24">
        <v>0</v>
      </c>
      <c r="AP263" s="27">
        <v>0</v>
      </c>
      <c r="AQ263" s="127"/>
      <c r="AR263" s="30">
        <v>0</v>
      </c>
      <c r="AS263" s="127"/>
      <c r="AT263" s="36">
        <v>44532</v>
      </c>
      <c r="AU263" s="36">
        <v>44545</v>
      </c>
      <c r="AV263" s="20"/>
      <c r="AW263" s="22" t="s">
        <v>87</v>
      </c>
      <c r="AX263" s="22"/>
      <c r="AY263" s="22"/>
      <c r="AZ263" s="22" t="s">
        <v>87</v>
      </c>
      <c r="BA263" s="22">
        <v>0</v>
      </c>
      <c r="BB263" s="17"/>
      <c r="BC263" s="22"/>
      <c r="BD263" s="17"/>
      <c r="BE263" s="37" t="s">
        <v>2191</v>
      </c>
      <c r="BF263" s="38">
        <f t="shared" si="44"/>
        <v>72186670.920000002</v>
      </c>
      <c r="BG263" s="39" t="s">
        <v>1909</v>
      </c>
      <c r="BH263" s="17" t="s">
        <v>79</v>
      </c>
      <c r="BI263" s="17" t="s">
        <v>172</v>
      </c>
      <c r="BK263" s="51" t="s">
        <v>2192</v>
      </c>
      <c r="BL263" s="17" t="s">
        <v>79</v>
      </c>
      <c r="BM263" s="17"/>
      <c r="BN263" s="17"/>
      <c r="BO263" s="152"/>
      <c r="BP263" s="113"/>
      <c r="BQ263" s="127"/>
      <c r="BR263" s="17"/>
      <c r="BS263" s="17"/>
      <c r="BT263" s="17"/>
    </row>
    <row r="264" spans="1:72" ht="12.75" customHeight="1">
      <c r="A264" s="143" t="s">
        <v>2193</v>
      </c>
      <c r="B264" s="20" t="s">
        <v>70</v>
      </c>
      <c r="C264" s="144" t="s">
        <v>2121</v>
      </c>
      <c r="D264" s="145">
        <v>82072</v>
      </c>
      <c r="E264" s="146" t="s">
        <v>2194</v>
      </c>
      <c r="F264" s="147">
        <v>44537</v>
      </c>
      <c r="G264" s="146" t="s">
        <v>2195</v>
      </c>
      <c r="H264" s="148" t="s">
        <v>2124</v>
      </c>
      <c r="I264" s="148" t="s">
        <v>2125</v>
      </c>
      <c r="J264" s="149" t="s">
        <v>76</v>
      </c>
      <c r="K264" s="24">
        <v>54221</v>
      </c>
      <c r="L264" s="24">
        <v>106521</v>
      </c>
      <c r="M264" s="23"/>
      <c r="N264" s="35">
        <v>44539</v>
      </c>
      <c r="P264" s="25">
        <v>0</v>
      </c>
      <c r="Q264" s="25">
        <v>110309923</v>
      </c>
      <c r="R264" s="109">
        <f t="shared" si="42"/>
        <v>110309923</v>
      </c>
      <c r="S264" s="22" t="s">
        <v>2126</v>
      </c>
      <c r="T264" s="22" t="s">
        <v>2127</v>
      </c>
      <c r="U264" s="27" t="s">
        <v>79</v>
      </c>
      <c r="V264" s="27">
        <v>830122983</v>
      </c>
      <c r="W264" s="28" t="s">
        <v>2137</v>
      </c>
      <c r="X264" s="27" t="s">
        <v>79</v>
      </c>
      <c r="Z264" s="22" t="s">
        <v>98</v>
      </c>
      <c r="AA264" s="17" t="s">
        <v>2178</v>
      </c>
      <c r="AB264" s="150" t="s">
        <v>2130</v>
      </c>
      <c r="AC264" s="45">
        <v>44539</v>
      </c>
      <c r="AD264" s="22">
        <v>53789</v>
      </c>
      <c r="AE264" s="17" t="s">
        <v>272</v>
      </c>
      <c r="AF264" s="22" t="s">
        <v>83</v>
      </c>
      <c r="AG264" s="22" t="s">
        <v>78</v>
      </c>
      <c r="AH264" s="31">
        <v>51723033</v>
      </c>
      <c r="AI264" s="17" t="s">
        <v>273</v>
      </c>
      <c r="AJ264" s="24">
        <v>14</v>
      </c>
      <c r="AK264" s="22" t="s">
        <v>85</v>
      </c>
      <c r="AL264" s="52">
        <v>44539</v>
      </c>
      <c r="AM264" s="151" t="s">
        <v>79</v>
      </c>
      <c r="AN264" s="22" t="s">
        <v>86</v>
      </c>
      <c r="AO264" s="24">
        <v>0</v>
      </c>
      <c r="AP264" s="27">
        <v>0</v>
      </c>
      <c r="AQ264" s="127"/>
      <c r="AR264" s="30">
        <v>0</v>
      </c>
      <c r="AS264" s="127"/>
      <c r="AT264" s="36">
        <v>44539</v>
      </c>
      <c r="AU264" s="36">
        <v>44552</v>
      </c>
      <c r="AV264" s="20"/>
      <c r="AW264" s="22" t="s">
        <v>87</v>
      </c>
      <c r="AX264" s="22"/>
      <c r="AY264" s="22"/>
      <c r="AZ264" s="22" t="s">
        <v>87</v>
      </c>
      <c r="BA264" s="22">
        <v>0</v>
      </c>
      <c r="BB264" s="17"/>
      <c r="BC264" s="22"/>
      <c r="BD264" s="17"/>
      <c r="BE264" s="37" t="s">
        <v>2196</v>
      </c>
      <c r="BF264" s="38">
        <f t="shared" si="44"/>
        <v>110309923</v>
      </c>
      <c r="BG264" s="39" t="s">
        <v>1909</v>
      </c>
      <c r="BH264" s="17" t="s">
        <v>79</v>
      </c>
      <c r="BI264" s="17" t="s">
        <v>91</v>
      </c>
      <c r="BK264" s="51" t="s">
        <v>2197</v>
      </c>
      <c r="BL264" s="17" t="s">
        <v>79</v>
      </c>
      <c r="BM264" s="17"/>
      <c r="BN264" s="17"/>
      <c r="BO264" s="152"/>
      <c r="BP264" s="113"/>
      <c r="BQ264" s="127"/>
      <c r="BR264" s="17"/>
      <c r="BS264" s="17"/>
      <c r="BT264" s="17"/>
    </row>
    <row r="265" spans="1:72" ht="12.75" customHeight="1">
      <c r="A265" s="143" t="s">
        <v>2198</v>
      </c>
      <c r="B265" s="20" t="s">
        <v>70</v>
      </c>
      <c r="C265" s="144" t="s">
        <v>2121</v>
      </c>
      <c r="D265" s="145">
        <v>82314</v>
      </c>
      <c r="E265" s="146" t="s">
        <v>2199</v>
      </c>
      <c r="F265" s="147">
        <v>44540</v>
      </c>
      <c r="G265" s="146" t="s">
        <v>2200</v>
      </c>
      <c r="H265" s="148" t="s">
        <v>2124</v>
      </c>
      <c r="I265" s="148" t="s">
        <v>2125</v>
      </c>
      <c r="J265" s="149" t="s">
        <v>76</v>
      </c>
      <c r="K265" s="24" t="s">
        <v>2201</v>
      </c>
      <c r="L265" s="24" t="s">
        <v>2202</v>
      </c>
      <c r="M265" s="23"/>
      <c r="N265" s="35">
        <v>44540</v>
      </c>
      <c r="P265" s="25">
        <v>0</v>
      </c>
      <c r="Q265" s="25">
        <v>885684376.91999996</v>
      </c>
      <c r="R265" s="109">
        <f t="shared" si="42"/>
        <v>885684376.91999996</v>
      </c>
      <c r="S265" s="22" t="s">
        <v>2126</v>
      </c>
      <c r="T265" s="22" t="s">
        <v>2127</v>
      </c>
      <c r="U265" s="27" t="s">
        <v>79</v>
      </c>
      <c r="V265" s="27">
        <v>899999115</v>
      </c>
      <c r="W265" s="28" t="s">
        <v>2203</v>
      </c>
      <c r="X265" s="27" t="s">
        <v>79</v>
      </c>
      <c r="Z265" s="22" t="s">
        <v>98</v>
      </c>
      <c r="AA265" s="17" t="s">
        <v>254</v>
      </c>
      <c r="AB265" s="150" t="s">
        <v>100</v>
      </c>
      <c r="AC265" s="45">
        <v>44544</v>
      </c>
      <c r="AD265" s="22" t="s">
        <v>2204</v>
      </c>
      <c r="AE265" s="17" t="s">
        <v>272</v>
      </c>
      <c r="AF265" s="22" t="s">
        <v>83</v>
      </c>
      <c r="AG265" s="22" t="s">
        <v>78</v>
      </c>
      <c r="AH265" s="31">
        <v>51723033</v>
      </c>
      <c r="AI265" s="17" t="s">
        <v>273</v>
      </c>
      <c r="AJ265" s="24">
        <v>180</v>
      </c>
      <c r="AK265" s="22" t="s">
        <v>85</v>
      </c>
      <c r="AL265" s="52">
        <v>44544</v>
      </c>
      <c r="AM265" s="151" t="s">
        <v>79</v>
      </c>
      <c r="AN265" s="22" t="s">
        <v>86</v>
      </c>
      <c r="AO265" s="24">
        <v>0</v>
      </c>
      <c r="AP265" s="27">
        <v>0</v>
      </c>
      <c r="AQ265" s="127"/>
      <c r="AR265" s="30">
        <v>0</v>
      </c>
      <c r="AS265" s="127"/>
      <c r="AT265" s="36">
        <v>44550</v>
      </c>
      <c r="AU265" s="132">
        <v>44731</v>
      </c>
      <c r="AV265" s="20"/>
      <c r="AW265" s="22" t="s">
        <v>87</v>
      </c>
      <c r="AX265" s="22"/>
      <c r="AY265" s="22"/>
      <c r="AZ265" s="22" t="s">
        <v>87</v>
      </c>
      <c r="BA265" s="22">
        <v>0</v>
      </c>
      <c r="BB265" s="17"/>
      <c r="BC265" s="22"/>
      <c r="BD265" s="17" t="s">
        <v>1897</v>
      </c>
      <c r="BE265" s="37" t="s">
        <v>2205</v>
      </c>
      <c r="BF265" s="38">
        <f t="shared" si="44"/>
        <v>885684376.91999996</v>
      </c>
      <c r="BG265" s="39" t="s">
        <v>1909</v>
      </c>
      <c r="BH265" s="17" t="s">
        <v>79</v>
      </c>
      <c r="BI265" s="17" t="s">
        <v>91</v>
      </c>
      <c r="BK265" s="51" t="s">
        <v>2206</v>
      </c>
      <c r="BL265" s="17"/>
      <c r="BM265" s="17"/>
      <c r="BN265" s="17"/>
      <c r="BO265" s="152"/>
      <c r="BP265" s="113"/>
      <c r="BQ265" s="127"/>
      <c r="BR265" s="17"/>
      <c r="BS265" s="17"/>
      <c r="BT265" s="17"/>
    </row>
    <row r="266" spans="1:72" ht="12.75" customHeight="1">
      <c r="A266" s="143" t="s">
        <v>2207</v>
      </c>
      <c r="B266" s="20" t="s">
        <v>70</v>
      </c>
      <c r="C266" s="144" t="s">
        <v>2121</v>
      </c>
      <c r="D266" s="145">
        <v>82602</v>
      </c>
      <c r="E266" s="146" t="s">
        <v>2208</v>
      </c>
      <c r="F266" s="147">
        <v>44544</v>
      </c>
      <c r="G266" s="146" t="s">
        <v>2209</v>
      </c>
      <c r="H266" s="148" t="s">
        <v>2124</v>
      </c>
      <c r="I266" s="148" t="s">
        <v>2125</v>
      </c>
      <c r="J266" s="149" t="s">
        <v>76</v>
      </c>
      <c r="K266" s="24">
        <v>53121</v>
      </c>
      <c r="L266" s="24">
        <v>107121</v>
      </c>
      <c r="M266" s="23"/>
      <c r="N266" s="35">
        <v>44545</v>
      </c>
      <c r="P266" s="25">
        <v>0</v>
      </c>
      <c r="Q266" s="25">
        <v>77515517.099999994</v>
      </c>
      <c r="R266" s="109">
        <f t="shared" si="42"/>
        <v>77515517.099999994</v>
      </c>
      <c r="S266" s="22" t="s">
        <v>2126</v>
      </c>
      <c r="T266" s="22" t="s">
        <v>2127</v>
      </c>
      <c r="U266" s="27" t="s">
        <v>79</v>
      </c>
      <c r="V266" s="27">
        <v>860403052</v>
      </c>
      <c r="W266" s="28" t="s">
        <v>2164</v>
      </c>
      <c r="X266" s="27" t="s">
        <v>79</v>
      </c>
      <c r="Z266" s="22" t="s">
        <v>98</v>
      </c>
      <c r="AA266" s="17" t="s">
        <v>99</v>
      </c>
      <c r="AB266" s="150" t="s">
        <v>2130</v>
      </c>
      <c r="AC266" s="45">
        <v>44546</v>
      </c>
      <c r="AD266" s="22" t="s">
        <v>2210</v>
      </c>
      <c r="AE266" s="17" t="s">
        <v>272</v>
      </c>
      <c r="AF266" s="22" t="s">
        <v>83</v>
      </c>
      <c r="AG266" s="22" t="s">
        <v>78</v>
      </c>
      <c r="AH266" s="31">
        <v>51723033</v>
      </c>
      <c r="AI266" s="17" t="s">
        <v>273</v>
      </c>
      <c r="AJ266" s="24">
        <v>6</v>
      </c>
      <c r="AK266" s="22" t="s">
        <v>85</v>
      </c>
      <c r="AL266" s="52">
        <v>44546</v>
      </c>
      <c r="AM266" s="151" t="s">
        <v>79</v>
      </c>
      <c r="AN266" s="22" t="s">
        <v>86</v>
      </c>
      <c r="AO266" s="24">
        <v>0</v>
      </c>
      <c r="AP266" s="27">
        <v>0</v>
      </c>
      <c r="AQ266" s="127"/>
      <c r="AR266" s="30">
        <v>0</v>
      </c>
      <c r="AS266" s="127"/>
      <c r="AT266" s="36">
        <v>44546</v>
      </c>
      <c r="AU266" s="36">
        <v>44551</v>
      </c>
      <c r="AV266" s="20"/>
      <c r="AW266" s="22" t="s">
        <v>87</v>
      </c>
      <c r="AX266" s="22"/>
      <c r="AY266" s="22"/>
      <c r="AZ266" s="22" t="s">
        <v>87</v>
      </c>
      <c r="BA266" s="22">
        <v>0</v>
      </c>
      <c r="BB266" s="17"/>
      <c r="BC266" s="22"/>
      <c r="BD266" s="17"/>
      <c r="BE266" s="37" t="s">
        <v>2211</v>
      </c>
      <c r="BF266" s="38">
        <f t="shared" si="44"/>
        <v>77515517.099999994</v>
      </c>
      <c r="BG266" s="39" t="s">
        <v>1909</v>
      </c>
      <c r="BH266" s="17" t="s">
        <v>79</v>
      </c>
      <c r="BI266" s="17" t="s">
        <v>91</v>
      </c>
      <c r="BK266" s="51" t="s">
        <v>2212</v>
      </c>
      <c r="BL266" s="17"/>
      <c r="BM266" s="17"/>
      <c r="BN266" s="17"/>
      <c r="BO266" s="152"/>
      <c r="BP266" s="113"/>
      <c r="BQ266" s="127"/>
      <c r="BR266" s="17"/>
      <c r="BS266" s="17"/>
      <c r="BT266" s="17"/>
    </row>
    <row r="267" spans="1:72" ht="12.75" customHeight="1">
      <c r="A267" s="143" t="s">
        <v>2213</v>
      </c>
      <c r="B267" s="20" t="s">
        <v>70</v>
      </c>
      <c r="C267" s="144" t="s">
        <v>2121</v>
      </c>
      <c r="D267" s="145">
        <v>82736</v>
      </c>
      <c r="E267" s="146" t="s">
        <v>2214</v>
      </c>
      <c r="F267" s="147">
        <v>44545</v>
      </c>
      <c r="G267" s="146" t="s">
        <v>2215</v>
      </c>
      <c r="H267" s="148" t="s">
        <v>2124</v>
      </c>
      <c r="I267" s="148" t="s">
        <v>2125</v>
      </c>
      <c r="J267" s="149" t="s">
        <v>76</v>
      </c>
      <c r="K267" s="24">
        <v>54321</v>
      </c>
      <c r="L267" s="24">
        <v>107321</v>
      </c>
      <c r="M267" s="23"/>
      <c r="N267" s="35" t="s">
        <v>2216</v>
      </c>
      <c r="P267" s="25">
        <v>0</v>
      </c>
      <c r="Q267" s="25">
        <v>440840143.38</v>
      </c>
      <c r="R267" s="109">
        <f t="shared" si="42"/>
        <v>440840143.38</v>
      </c>
      <c r="S267" s="22" t="s">
        <v>2126</v>
      </c>
      <c r="T267" s="22" t="s">
        <v>2127</v>
      </c>
      <c r="U267" s="27" t="s">
        <v>79</v>
      </c>
      <c r="V267" s="27">
        <v>800058607</v>
      </c>
      <c r="W267" s="28" t="s">
        <v>2217</v>
      </c>
      <c r="X267" s="27" t="s">
        <v>79</v>
      </c>
      <c r="Z267" s="22" t="s">
        <v>98</v>
      </c>
      <c r="AA267" s="17" t="s">
        <v>297</v>
      </c>
      <c r="AB267" s="150" t="s">
        <v>2130</v>
      </c>
      <c r="AC267" s="45">
        <v>44550</v>
      </c>
      <c r="AD267" s="22" t="s">
        <v>2218</v>
      </c>
      <c r="AE267" s="17" t="s">
        <v>272</v>
      </c>
      <c r="AF267" s="22" t="s">
        <v>83</v>
      </c>
      <c r="AG267" s="22" t="s">
        <v>78</v>
      </c>
      <c r="AH267" s="31">
        <v>51723033</v>
      </c>
      <c r="AI267" s="17" t="s">
        <v>273</v>
      </c>
      <c r="AJ267" s="24">
        <v>11</v>
      </c>
      <c r="AK267" s="22" t="s">
        <v>85</v>
      </c>
      <c r="AL267" s="52">
        <v>44550</v>
      </c>
      <c r="AM267" s="151" t="s">
        <v>79</v>
      </c>
      <c r="AN267" s="22" t="s">
        <v>86</v>
      </c>
      <c r="AO267" s="24">
        <v>0</v>
      </c>
      <c r="AP267" s="27">
        <v>0</v>
      </c>
      <c r="AQ267" s="127"/>
      <c r="AR267" s="30">
        <v>0</v>
      </c>
      <c r="AS267" s="127"/>
      <c r="AT267" s="36">
        <v>44550</v>
      </c>
      <c r="AU267" s="36">
        <v>44560</v>
      </c>
      <c r="AV267" s="20"/>
      <c r="AW267" s="22" t="s">
        <v>87</v>
      </c>
      <c r="AX267" s="22"/>
      <c r="AY267" s="22"/>
      <c r="AZ267" s="22" t="s">
        <v>87</v>
      </c>
      <c r="BA267" s="22">
        <v>0</v>
      </c>
      <c r="BB267" s="17"/>
      <c r="BC267" s="22"/>
      <c r="BD267" s="17"/>
      <c r="BE267" s="37" t="s">
        <v>2219</v>
      </c>
      <c r="BF267" s="38">
        <f t="shared" si="44"/>
        <v>440840143.38</v>
      </c>
      <c r="BG267" s="39" t="s">
        <v>1909</v>
      </c>
      <c r="BH267" s="17" t="s">
        <v>79</v>
      </c>
      <c r="BI267" s="17" t="s">
        <v>91</v>
      </c>
      <c r="BK267" s="51" t="s">
        <v>2220</v>
      </c>
      <c r="BL267" s="17"/>
      <c r="BM267" s="17"/>
      <c r="BN267" s="17"/>
      <c r="BO267" s="152"/>
      <c r="BP267" s="113"/>
      <c r="BQ267" s="127"/>
      <c r="BR267" s="17"/>
      <c r="BS267" s="17"/>
      <c r="BT267" s="17"/>
    </row>
    <row r="268" spans="1:72" ht="12.75" customHeight="1">
      <c r="A268" s="155" t="s">
        <v>2221</v>
      </c>
      <c r="B268" s="20" t="s">
        <v>70</v>
      </c>
      <c r="C268" s="21" t="s">
        <v>2222</v>
      </c>
      <c r="D268" s="156">
        <v>1</v>
      </c>
      <c r="E268" s="157" t="s">
        <v>2223</v>
      </c>
      <c r="F268" s="158">
        <v>44467</v>
      </c>
      <c r="G268" s="159" t="s">
        <v>2224</v>
      </c>
      <c r="H268" s="157" t="s">
        <v>74</v>
      </c>
      <c r="I268" s="157" t="s">
        <v>2225</v>
      </c>
      <c r="J268" s="157" t="s">
        <v>76</v>
      </c>
      <c r="K268">
        <v>45921</v>
      </c>
      <c r="L268">
        <v>76521</v>
      </c>
      <c r="M268" s="23"/>
      <c r="N268" s="23">
        <v>44468</v>
      </c>
      <c r="P268" s="25">
        <v>0</v>
      </c>
      <c r="Q268" s="25">
        <v>21420000</v>
      </c>
      <c r="R268" s="109">
        <f t="shared" si="42"/>
        <v>21420000</v>
      </c>
      <c r="S268" s="22" t="s">
        <v>2126</v>
      </c>
      <c r="T268" s="22" t="s">
        <v>2127</v>
      </c>
      <c r="U268" s="27" t="s">
        <v>79</v>
      </c>
      <c r="V268" s="27">
        <v>860002464</v>
      </c>
      <c r="W268" t="s">
        <v>2164</v>
      </c>
      <c r="X268" s="27" t="s">
        <v>79</v>
      </c>
      <c r="Y268" t="s">
        <v>2226</v>
      </c>
      <c r="Z268" s="22" t="s">
        <v>81</v>
      </c>
      <c r="AA268" s="29"/>
      <c r="AB268" s="30" t="s">
        <v>79</v>
      </c>
      <c r="AC268" s="30" t="s">
        <v>79</v>
      </c>
      <c r="AD268" s="30" t="s">
        <v>79</v>
      </c>
      <c r="AE268" s="17" t="s">
        <v>178</v>
      </c>
      <c r="AF268" s="22" t="s">
        <v>83</v>
      </c>
      <c r="AG268" s="22" t="s">
        <v>78</v>
      </c>
      <c r="AH268" s="31">
        <v>35114738</v>
      </c>
      <c r="AI268" s="17" t="s">
        <v>179</v>
      </c>
      <c r="AJ268" s="24">
        <v>10</v>
      </c>
      <c r="AK268" s="22" t="s">
        <v>85</v>
      </c>
      <c r="AL268" s="32" t="s">
        <v>79</v>
      </c>
      <c r="AM268" s="151" t="s">
        <v>79</v>
      </c>
      <c r="AN268" s="22" t="s">
        <v>86</v>
      </c>
      <c r="AO268" s="24">
        <v>0</v>
      </c>
      <c r="AP268" s="27">
        <v>0</v>
      </c>
      <c r="AQ268" s="127"/>
      <c r="AR268" s="30">
        <v>0</v>
      </c>
      <c r="AS268" s="127"/>
      <c r="AT268" s="36">
        <v>44468</v>
      </c>
      <c r="AU268" s="36">
        <v>44477</v>
      </c>
      <c r="AV268" s="20"/>
      <c r="AW268" s="22" t="s">
        <v>87</v>
      </c>
      <c r="AX268" s="22"/>
      <c r="AY268" s="22"/>
      <c r="AZ268" s="22" t="s">
        <v>87</v>
      </c>
      <c r="BA268" s="22">
        <v>0</v>
      </c>
      <c r="BB268" s="17"/>
      <c r="BC268" s="22"/>
      <c r="BD268" s="22"/>
      <c r="BE268" s="37" t="s">
        <v>2227</v>
      </c>
      <c r="BF268" s="38">
        <f t="shared" si="44"/>
        <v>21420000</v>
      </c>
      <c r="BG268" s="39" t="s">
        <v>114</v>
      </c>
      <c r="BH268" s="68" t="s">
        <v>2228</v>
      </c>
      <c r="BI268" s="17" t="s">
        <v>172</v>
      </c>
      <c r="BK268" s="51" t="s">
        <v>2229</v>
      </c>
      <c r="BL268" s="17" t="s">
        <v>79</v>
      </c>
      <c r="BM268" s="17"/>
      <c r="BN268" s="17"/>
      <c r="BO268" s="152" t="s">
        <v>190</v>
      </c>
      <c r="BP268" s="113"/>
      <c r="BQ268" s="127"/>
      <c r="BR268" s="17"/>
      <c r="BS268" s="17"/>
      <c r="BT268" s="17"/>
    </row>
    <row r="269" spans="1:72" ht="12.75" customHeight="1">
      <c r="A269" s="160" t="s">
        <v>2230</v>
      </c>
      <c r="B269" s="20" t="s">
        <v>70</v>
      </c>
      <c r="C269" s="21" t="s">
        <v>2231</v>
      </c>
      <c r="D269" s="161">
        <v>1</v>
      </c>
      <c r="E269" s="162" t="s">
        <v>2232</v>
      </c>
      <c r="F269" s="132">
        <v>44376</v>
      </c>
      <c r="G269" s="163" t="s">
        <v>2233</v>
      </c>
      <c r="H269" s="162" t="s">
        <v>2234</v>
      </c>
      <c r="I269" s="162" t="s">
        <v>2235</v>
      </c>
      <c r="J269" s="162" t="s">
        <v>2236</v>
      </c>
      <c r="K269">
        <v>36721</v>
      </c>
      <c r="L269">
        <v>51121</v>
      </c>
      <c r="M269" s="23"/>
      <c r="N269" s="23">
        <v>44376</v>
      </c>
      <c r="P269" s="25">
        <v>0</v>
      </c>
      <c r="Q269" s="25">
        <v>1870000</v>
      </c>
      <c r="R269" s="109">
        <f t="shared" si="42"/>
        <v>1870000</v>
      </c>
      <c r="S269" s="22" t="s">
        <v>2126</v>
      </c>
      <c r="T269" s="22" t="s">
        <v>2127</v>
      </c>
      <c r="U269" s="27" t="s">
        <v>79</v>
      </c>
      <c r="V269" s="27">
        <v>901277134</v>
      </c>
      <c r="W269" t="s">
        <v>2184</v>
      </c>
      <c r="X269" s="27" t="s">
        <v>79</v>
      </c>
      <c r="Y269" t="s">
        <v>2237</v>
      </c>
      <c r="Z269" s="22" t="s">
        <v>98</v>
      </c>
      <c r="AA269" s="17" t="s">
        <v>99</v>
      </c>
      <c r="AB269" s="150" t="s">
        <v>2139</v>
      </c>
      <c r="AC269" s="45">
        <v>44377</v>
      </c>
      <c r="AD269" s="22" t="s">
        <v>2238</v>
      </c>
      <c r="AE269" s="17" t="s">
        <v>206</v>
      </c>
      <c r="AF269" s="22" t="s">
        <v>83</v>
      </c>
      <c r="AG269" s="22" t="s">
        <v>78</v>
      </c>
      <c r="AH269" s="31">
        <v>16356940</v>
      </c>
      <c r="AI269" s="17" t="s">
        <v>2239</v>
      </c>
      <c r="AJ269" s="24">
        <v>30</v>
      </c>
      <c r="AK269" s="22" t="s">
        <v>85</v>
      </c>
      <c r="AL269" s="52">
        <v>44384</v>
      </c>
      <c r="AM269" s="151" t="s">
        <v>79</v>
      </c>
      <c r="AN269" s="22" t="s">
        <v>86</v>
      </c>
      <c r="AO269" s="24">
        <v>0</v>
      </c>
      <c r="AP269" s="27">
        <v>0</v>
      </c>
      <c r="AQ269" s="127"/>
      <c r="AR269" s="30">
        <v>0</v>
      </c>
      <c r="AS269" s="127"/>
      <c r="AT269" s="36">
        <v>44384</v>
      </c>
      <c r="AU269" s="36">
        <v>44414</v>
      </c>
      <c r="AV269" s="20"/>
      <c r="AW269" s="22" t="s">
        <v>87</v>
      </c>
      <c r="AX269" s="22"/>
      <c r="AY269" s="22"/>
      <c r="AZ269" s="22" t="s">
        <v>87</v>
      </c>
      <c r="BA269" s="22">
        <v>0</v>
      </c>
      <c r="BB269" s="17"/>
      <c r="BC269" s="22"/>
      <c r="BD269" s="22"/>
      <c r="BE269" s="37" t="s">
        <v>2240</v>
      </c>
      <c r="BF269" s="38">
        <f t="shared" si="44"/>
        <v>1870000</v>
      </c>
      <c r="BG269" s="39" t="s">
        <v>114</v>
      </c>
      <c r="BH269" s="164" t="s">
        <v>2241</v>
      </c>
      <c r="BI269" s="17" t="s">
        <v>172</v>
      </c>
      <c r="BK269" s="28" t="s">
        <v>2242</v>
      </c>
      <c r="BL269" s="17" t="s">
        <v>79</v>
      </c>
      <c r="BM269" s="17"/>
      <c r="BN269" s="17"/>
      <c r="BO269" s="113"/>
      <c r="BP269" s="113">
        <f t="shared" ref="BP269:BP271" si="45">Q269*0.1</f>
        <v>187000</v>
      </c>
      <c r="BQ269" s="127"/>
      <c r="BR269" s="17" t="s">
        <v>79</v>
      </c>
      <c r="BS269" s="17"/>
      <c r="BT269" s="17"/>
    </row>
    <row r="270" spans="1:72" ht="12.75" customHeight="1">
      <c r="A270" s="160" t="s">
        <v>2243</v>
      </c>
      <c r="B270" s="20" t="s">
        <v>70</v>
      </c>
      <c r="C270" s="21" t="s">
        <v>2244</v>
      </c>
      <c r="D270" s="161">
        <v>2</v>
      </c>
      <c r="E270" s="162" t="s">
        <v>2245</v>
      </c>
      <c r="F270" s="132">
        <v>44433</v>
      </c>
      <c r="G270" s="163" t="s">
        <v>2246</v>
      </c>
      <c r="H270" s="162" t="s">
        <v>2234</v>
      </c>
      <c r="I270" s="162" t="s">
        <v>2235</v>
      </c>
      <c r="J270" s="162" t="s">
        <v>2236</v>
      </c>
      <c r="K270">
        <v>36621</v>
      </c>
      <c r="L270">
        <v>63721</v>
      </c>
      <c r="M270" s="23"/>
      <c r="N270" s="23">
        <v>44433</v>
      </c>
      <c r="P270" s="25">
        <v>0</v>
      </c>
      <c r="Q270" s="25">
        <v>11246474</v>
      </c>
      <c r="R270" s="109">
        <f t="shared" si="42"/>
        <v>11246474</v>
      </c>
      <c r="S270" s="22" t="s">
        <v>2126</v>
      </c>
      <c r="T270" s="22" t="s">
        <v>2127</v>
      </c>
      <c r="U270" s="27" t="s">
        <v>79</v>
      </c>
      <c r="V270" s="27">
        <v>900945968</v>
      </c>
      <c r="W270" t="s">
        <v>2247</v>
      </c>
      <c r="X270" s="27" t="s">
        <v>79</v>
      </c>
      <c r="Y270" t="s">
        <v>2237</v>
      </c>
      <c r="Z270" s="22" t="s">
        <v>98</v>
      </c>
      <c r="AA270" s="17" t="s">
        <v>270</v>
      </c>
      <c r="AB270" s="150" t="s">
        <v>2139</v>
      </c>
      <c r="AC270" s="45">
        <v>44439</v>
      </c>
      <c r="AD270" s="22" t="s">
        <v>2248</v>
      </c>
      <c r="AE270" s="17" t="s">
        <v>272</v>
      </c>
      <c r="AF270" s="22" t="s">
        <v>83</v>
      </c>
      <c r="AG270" s="22" t="s">
        <v>78</v>
      </c>
      <c r="AH270" s="31">
        <v>51723033</v>
      </c>
      <c r="AI270" s="17" t="s">
        <v>273</v>
      </c>
      <c r="AJ270" s="24">
        <v>30</v>
      </c>
      <c r="AK270" s="22" t="s">
        <v>85</v>
      </c>
      <c r="AL270" s="52">
        <v>44440</v>
      </c>
      <c r="AM270" s="151" t="s">
        <v>79</v>
      </c>
      <c r="AN270" s="22" t="s">
        <v>86</v>
      </c>
      <c r="AO270" s="24">
        <v>0</v>
      </c>
      <c r="AP270" s="27">
        <v>0</v>
      </c>
      <c r="AQ270" s="127"/>
      <c r="AR270" s="30">
        <v>0</v>
      </c>
      <c r="AS270" s="127"/>
      <c r="AT270" s="36">
        <v>44440</v>
      </c>
      <c r="AU270" s="36">
        <v>44469</v>
      </c>
      <c r="AV270" s="20"/>
      <c r="AW270" s="22" t="s">
        <v>87</v>
      </c>
      <c r="AX270" s="22"/>
      <c r="AY270" s="22"/>
      <c r="AZ270" s="22" t="s">
        <v>87</v>
      </c>
      <c r="BA270" s="22">
        <v>0</v>
      </c>
      <c r="BB270" s="17"/>
      <c r="BC270" s="22"/>
      <c r="BD270" s="22"/>
      <c r="BE270" s="37" t="s">
        <v>2249</v>
      </c>
      <c r="BF270" s="38">
        <f t="shared" si="44"/>
        <v>11246474</v>
      </c>
      <c r="BG270" s="39" t="s">
        <v>96</v>
      </c>
      <c r="BH270" s="68" t="s">
        <v>2250</v>
      </c>
      <c r="BI270" s="17" t="s">
        <v>172</v>
      </c>
      <c r="BK270" s="51" t="s">
        <v>2251</v>
      </c>
      <c r="BL270" s="17" t="s">
        <v>79</v>
      </c>
      <c r="BM270" s="17"/>
      <c r="BN270" s="17"/>
      <c r="BO270" s="113"/>
      <c r="BP270" s="113">
        <f t="shared" si="45"/>
        <v>1124647.4000000001</v>
      </c>
      <c r="BQ270" s="127"/>
      <c r="BR270" s="92" t="s">
        <v>79</v>
      </c>
      <c r="BS270" s="92"/>
      <c r="BT270" s="92"/>
    </row>
    <row r="271" spans="1:72" ht="12.75" customHeight="1">
      <c r="A271" s="160" t="s">
        <v>2252</v>
      </c>
      <c r="B271" s="20" t="s">
        <v>70</v>
      </c>
      <c r="C271" s="21" t="s">
        <v>2253</v>
      </c>
      <c r="D271" s="161">
        <v>3</v>
      </c>
      <c r="E271" s="162" t="s">
        <v>2254</v>
      </c>
      <c r="F271" s="132">
        <v>44448</v>
      </c>
      <c r="G271" s="163" t="s">
        <v>2255</v>
      </c>
      <c r="H271" s="162" t="s">
        <v>2256</v>
      </c>
      <c r="I271" s="162" t="s">
        <v>2235</v>
      </c>
      <c r="J271" s="162" t="s">
        <v>2236</v>
      </c>
      <c r="K271">
        <v>28021</v>
      </c>
      <c r="L271">
        <v>67821</v>
      </c>
      <c r="M271" s="23"/>
      <c r="N271" s="23">
        <v>44448</v>
      </c>
      <c r="P271" s="25">
        <v>0</v>
      </c>
      <c r="Q271" s="25">
        <v>1369353027</v>
      </c>
      <c r="R271" s="109">
        <f t="shared" si="42"/>
        <v>1369353027</v>
      </c>
      <c r="S271" s="22" t="s">
        <v>2126</v>
      </c>
      <c r="T271" s="22" t="s">
        <v>2127</v>
      </c>
      <c r="U271" s="27" t="s">
        <v>79</v>
      </c>
      <c r="V271" s="27">
        <v>900249043</v>
      </c>
      <c r="W271" t="s">
        <v>2137</v>
      </c>
      <c r="X271" s="27" t="s">
        <v>79</v>
      </c>
      <c r="Y271" t="s">
        <v>2257</v>
      </c>
      <c r="Z271" s="22" t="s">
        <v>98</v>
      </c>
      <c r="AA271" s="17" t="s">
        <v>99</v>
      </c>
      <c r="AB271" s="150" t="s">
        <v>2130</v>
      </c>
      <c r="AC271" s="45">
        <v>44449</v>
      </c>
      <c r="AD271" s="22" t="s">
        <v>2258</v>
      </c>
      <c r="AE271" s="17" t="s">
        <v>272</v>
      </c>
      <c r="AF271" s="22" t="s">
        <v>83</v>
      </c>
      <c r="AG271" s="22" t="s">
        <v>78</v>
      </c>
      <c r="AH271" s="31">
        <v>51723033</v>
      </c>
      <c r="AI271" s="17" t="s">
        <v>273</v>
      </c>
      <c r="AJ271" s="24">
        <v>90</v>
      </c>
      <c r="AK271" s="22" t="s">
        <v>85</v>
      </c>
      <c r="AL271" s="52">
        <v>44449</v>
      </c>
      <c r="AM271" s="151" t="s">
        <v>79</v>
      </c>
      <c r="AN271" s="22" t="s">
        <v>2141</v>
      </c>
      <c r="AO271" s="24">
        <v>1</v>
      </c>
      <c r="AP271" s="27">
        <v>0</v>
      </c>
      <c r="AQ271" s="127"/>
      <c r="AR271" s="153">
        <v>92</v>
      </c>
      <c r="AS271" s="17" t="s">
        <v>2259</v>
      </c>
      <c r="AT271" s="36">
        <v>44449</v>
      </c>
      <c r="AU271" s="60">
        <v>44635</v>
      </c>
      <c r="AV271" s="20"/>
      <c r="AW271" s="22" t="s">
        <v>87</v>
      </c>
      <c r="AX271" s="22"/>
      <c r="AY271" s="22"/>
      <c r="AZ271" s="22" t="s">
        <v>1238</v>
      </c>
      <c r="BA271" s="22">
        <v>1</v>
      </c>
      <c r="BB271" s="17" t="s">
        <v>2260</v>
      </c>
      <c r="BC271" s="17" t="s">
        <v>2259</v>
      </c>
      <c r="BD271" s="22" t="s">
        <v>2261</v>
      </c>
      <c r="BE271" s="37" t="s">
        <v>2262</v>
      </c>
      <c r="BF271" s="38">
        <f t="shared" si="44"/>
        <v>1369353027</v>
      </c>
      <c r="BG271" s="39" t="s">
        <v>143</v>
      </c>
      <c r="BH271" s="68" t="s">
        <v>2263</v>
      </c>
      <c r="BI271" s="17" t="s">
        <v>91</v>
      </c>
      <c r="BK271" s="51" t="s">
        <v>2264</v>
      </c>
      <c r="BL271" s="17" t="s">
        <v>79</v>
      </c>
      <c r="BM271" s="17"/>
      <c r="BN271" s="17"/>
      <c r="BO271" s="152" t="s">
        <v>190</v>
      </c>
      <c r="BP271" s="113">
        <f t="shared" si="45"/>
        <v>136935302.70000002</v>
      </c>
      <c r="BQ271" s="127"/>
      <c r="BR271" s="92"/>
      <c r="BS271" s="92"/>
      <c r="BT271" s="92"/>
    </row>
    <row r="272" spans="1:72" ht="12.75" customHeight="1">
      <c r="A272" s="160" t="s">
        <v>2265</v>
      </c>
      <c r="B272" s="20" t="s">
        <v>70</v>
      </c>
      <c r="C272" s="21" t="s">
        <v>2266</v>
      </c>
      <c r="D272" s="161">
        <v>4</v>
      </c>
      <c r="E272" s="162" t="s">
        <v>2267</v>
      </c>
      <c r="F272" s="132">
        <v>44511</v>
      </c>
      <c r="G272" s="163" t="s">
        <v>2268</v>
      </c>
      <c r="H272" s="162" t="s">
        <v>2234</v>
      </c>
      <c r="I272" s="162" t="s">
        <v>2235</v>
      </c>
      <c r="J272" s="162" t="s">
        <v>2236</v>
      </c>
      <c r="K272">
        <v>47821</v>
      </c>
      <c r="L272">
        <v>94321</v>
      </c>
      <c r="M272" s="23"/>
      <c r="N272" s="23">
        <v>44512</v>
      </c>
      <c r="P272" s="25">
        <v>0</v>
      </c>
      <c r="Q272" s="25">
        <v>13328808</v>
      </c>
      <c r="R272" s="109">
        <f t="shared" si="42"/>
        <v>13328808</v>
      </c>
      <c r="S272" s="22" t="s">
        <v>2126</v>
      </c>
      <c r="T272" s="22" t="s">
        <v>2127</v>
      </c>
      <c r="U272" s="27" t="s">
        <v>79</v>
      </c>
      <c r="V272" s="27">
        <v>901510263</v>
      </c>
      <c r="W272" t="s">
        <v>2128</v>
      </c>
      <c r="X272" s="27" t="s">
        <v>79</v>
      </c>
      <c r="Z272" s="22" t="s">
        <v>98</v>
      </c>
      <c r="AA272" s="17" t="s">
        <v>99</v>
      </c>
      <c r="AB272" s="150" t="s">
        <v>2130</v>
      </c>
      <c r="AC272" s="45">
        <v>44516</v>
      </c>
      <c r="AD272" s="22" t="s">
        <v>2269</v>
      </c>
      <c r="AE272" s="17" t="s">
        <v>272</v>
      </c>
      <c r="AF272" s="22" t="s">
        <v>83</v>
      </c>
      <c r="AG272" s="22" t="s">
        <v>78</v>
      </c>
      <c r="AH272" s="31">
        <v>51723033</v>
      </c>
      <c r="AI272" s="17" t="s">
        <v>273</v>
      </c>
      <c r="AJ272" s="24">
        <v>29</v>
      </c>
      <c r="AK272" s="22" t="s">
        <v>85</v>
      </c>
      <c r="AL272" s="52">
        <v>44517</v>
      </c>
      <c r="AM272" s="151" t="s">
        <v>79</v>
      </c>
      <c r="AN272" s="22" t="s">
        <v>86</v>
      </c>
      <c r="AO272" s="24">
        <v>0</v>
      </c>
      <c r="AP272" s="27">
        <v>0</v>
      </c>
      <c r="AQ272" s="127"/>
      <c r="AR272" s="30">
        <v>0</v>
      </c>
      <c r="AS272" s="127"/>
      <c r="AT272" s="36">
        <v>44517</v>
      </c>
      <c r="AU272" s="36">
        <v>44545</v>
      </c>
      <c r="AV272" s="20"/>
      <c r="AW272" s="22" t="s">
        <v>87</v>
      </c>
      <c r="AX272" s="22"/>
      <c r="AY272" s="22"/>
      <c r="AZ272" s="22" t="s">
        <v>87</v>
      </c>
      <c r="BA272" s="22">
        <v>0</v>
      </c>
      <c r="BB272" s="17"/>
      <c r="BC272" s="22"/>
      <c r="BD272" s="22"/>
      <c r="BE272" s="37" t="s">
        <v>2270</v>
      </c>
      <c r="BF272" s="38">
        <f t="shared" si="44"/>
        <v>13328808</v>
      </c>
      <c r="BG272" s="39" t="s">
        <v>96</v>
      </c>
      <c r="BH272" s="68" t="s">
        <v>2271</v>
      </c>
      <c r="BI272" s="17" t="s">
        <v>172</v>
      </c>
      <c r="BK272" s="51" t="s">
        <v>2272</v>
      </c>
      <c r="BL272" s="17" t="s">
        <v>79</v>
      </c>
      <c r="BM272" s="17"/>
      <c r="BN272" s="17"/>
      <c r="BO272" s="152"/>
      <c r="BP272" s="113"/>
      <c r="BQ272" s="127"/>
      <c r="BR272" s="92"/>
      <c r="BS272" s="92"/>
      <c r="BT272" s="92"/>
    </row>
    <row r="273" spans="1:72" ht="12.75" customHeight="1">
      <c r="A273" s="160" t="s">
        <v>2273</v>
      </c>
      <c r="B273" s="20" t="s">
        <v>70</v>
      </c>
      <c r="C273" s="21" t="s">
        <v>2274</v>
      </c>
      <c r="D273" s="161">
        <v>5</v>
      </c>
      <c r="E273" s="162" t="s">
        <v>2275</v>
      </c>
      <c r="F273" s="132">
        <v>44524</v>
      </c>
      <c r="G273" s="163" t="s">
        <v>2276</v>
      </c>
      <c r="H273" s="162" t="s">
        <v>2234</v>
      </c>
      <c r="I273" s="162" t="s">
        <v>2235</v>
      </c>
      <c r="J273" s="162" t="s">
        <v>2236</v>
      </c>
      <c r="K273">
        <v>50621</v>
      </c>
      <c r="L273">
        <v>101321</v>
      </c>
      <c r="M273" s="23"/>
      <c r="N273" s="23">
        <v>44525</v>
      </c>
      <c r="P273" s="25">
        <v>0</v>
      </c>
      <c r="Q273" s="25">
        <v>40811050</v>
      </c>
      <c r="R273" s="109">
        <f t="shared" si="42"/>
        <v>40811050</v>
      </c>
      <c r="S273" s="22" t="s">
        <v>2126</v>
      </c>
      <c r="T273" s="22" t="s">
        <v>2127</v>
      </c>
      <c r="U273" s="27" t="s">
        <v>79</v>
      </c>
      <c r="V273" s="27">
        <v>830125290</v>
      </c>
      <c r="W273" t="s">
        <v>2203</v>
      </c>
      <c r="X273" s="27" t="s">
        <v>79</v>
      </c>
      <c r="Z273" s="22" t="s">
        <v>98</v>
      </c>
      <c r="AA273" s="17" t="s">
        <v>99</v>
      </c>
      <c r="AB273" s="150" t="s">
        <v>2139</v>
      </c>
      <c r="AC273" s="45">
        <v>44529</v>
      </c>
      <c r="AD273" s="22" t="s">
        <v>2277</v>
      </c>
      <c r="AE273" s="17" t="s">
        <v>132</v>
      </c>
      <c r="AF273" s="22" t="s">
        <v>83</v>
      </c>
      <c r="AG273" s="22" t="s">
        <v>78</v>
      </c>
      <c r="AH273" s="31">
        <v>52767503</v>
      </c>
      <c r="AI273" s="17" t="s">
        <v>133</v>
      </c>
      <c r="AJ273" s="24">
        <v>16</v>
      </c>
      <c r="AK273" s="22" t="s">
        <v>85</v>
      </c>
      <c r="AL273" s="52">
        <v>44530</v>
      </c>
      <c r="AM273" s="151" t="s">
        <v>79</v>
      </c>
      <c r="AN273" s="22" t="s">
        <v>86</v>
      </c>
      <c r="AO273" s="24">
        <v>0</v>
      </c>
      <c r="AP273" s="27">
        <v>0</v>
      </c>
      <c r="AQ273" s="127"/>
      <c r="AR273" s="30">
        <v>0</v>
      </c>
      <c r="AS273" s="127"/>
      <c r="AT273" s="36">
        <v>44530</v>
      </c>
      <c r="AU273" s="36">
        <v>44545</v>
      </c>
      <c r="AV273" s="20"/>
      <c r="AW273" s="22" t="s">
        <v>87</v>
      </c>
      <c r="AX273" s="22"/>
      <c r="AY273" s="22"/>
      <c r="AZ273" s="22" t="s">
        <v>87</v>
      </c>
      <c r="BA273" s="22">
        <v>0</v>
      </c>
      <c r="BB273" s="22"/>
      <c r="BC273" s="22"/>
      <c r="BD273" s="22"/>
      <c r="BE273" s="37" t="s">
        <v>2278</v>
      </c>
      <c r="BF273" s="38">
        <f t="shared" si="44"/>
        <v>40811050</v>
      </c>
      <c r="BG273" s="39" t="s">
        <v>1909</v>
      </c>
      <c r="BH273" s="68" t="s">
        <v>2279</v>
      </c>
      <c r="BI273" s="17" t="s">
        <v>172</v>
      </c>
      <c r="BK273" s="51" t="s">
        <v>2280</v>
      </c>
      <c r="BL273" s="17" t="s">
        <v>79</v>
      </c>
      <c r="BM273" s="17"/>
      <c r="BN273" s="17"/>
      <c r="BO273" s="152"/>
      <c r="BP273" s="113"/>
      <c r="BQ273" s="127"/>
      <c r="BR273" s="92"/>
      <c r="BS273" s="92"/>
      <c r="BT273" s="92"/>
    </row>
    <row r="274" spans="1:72" ht="12.75" customHeight="1">
      <c r="A274" s="160" t="s">
        <v>2281</v>
      </c>
      <c r="B274" s="136" t="s">
        <v>1960</v>
      </c>
      <c r="C274" s="21" t="s">
        <v>2282</v>
      </c>
      <c r="D274" s="161">
        <v>6</v>
      </c>
      <c r="E274" s="162" t="s">
        <v>2283</v>
      </c>
      <c r="F274" s="132">
        <v>44531</v>
      </c>
      <c r="G274" s="163" t="s">
        <v>2284</v>
      </c>
      <c r="H274" s="162" t="s">
        <v>2234</v>
      </c>
      <c r="I274" s="162" t="s">
        <v>2235</v>
      </c>
      <c r="J274" s="162" t="s">
        <v>2236</v>
      </c>
      <c r="K274">
        <v>1021</v>
      </c>
      <c r="L274">
        <v>1221</v>
      </c>
      <c r="M274" s="23"/>
      <c r="N274" s="23">
        <v>44531</v>
      </c>
      <c r="P274" s="25">
        <v>0</v>
      </c>
      <c r="Q274" s="25">
        <v>11240000</v>
      </c>
      <c r="R274" s="109">
        <f t="shared" si="42"/>
        <v>11240000</v>
      </c>
      <c r="S274" s="22" t="s">
        <v>2126</v>
      </c>
      <c r="T274" s="22" t="s">
        <v>2127</v>
      </c>
      <c r="U274" s="27" t="s">
        <v>79</v>
      </c>
      <c r="V274" s="27">
        <v>860053274</v>
      </c>
      <c r="W274" t="s">
        <v>2285</v>
      </c>
      <c r="X274" s="27" t="s">
        <v>79</v>
      </c>
      <c r="Z274" s="22" t="s">
        <v>98</v>
      </c>
      <c r="AA274" s="17" t="s">
        <v>99</v>
      </c>
      <c r="AB274" s="150" t="s">
        <v>2139</v>
      </c>
      <c r="AC274" s="45">
        <v>44531</v>
      </c>
      <c r="AD274" s="22" t="s">
        <v>2286</v>
      </c>
      <c r="AE274" s="17" t="s">
        <v>206</v>
      </c>
      <c r="AF274" s="22" t="s">
        <v>83</v>
      </c>
      <c r="AG274" s="22" t="s">
        <v>78</v>
      </c>
      <c r="AH274" s="31">
        <v>3033010</v>
      </c>
      <c r="AI274" s="17" t="s">
        <v>207</v>
      </c>
      <c r="AJ274" s="24">
        <v>15</v>
      </c>
      <c r="AK274" s="22" t="s">
        <v>85</v>
      </c>
      <c r="AL274" s="52">
        <v>44532</v>
      </c>
      <c r="AM274" s="151" t="s">
        <v>79</v>
      </c>
      <c r="AN274" s="22" t="s">
        <v>86</v>
      </c>
      <c r="AO274" s="24">
        <v>0</v>
      </c>
      <c r="AP274" s="27">
        <v>0</v>
      </c>
      <c r="AQ274" s="127"/>
      <c r="AR274" s="30">
        <v>0</v>
      </c>
      <c r="AS274" s="127"/>
      <c r="AT274" s="36">
        <v>44532</v>
      </c>
      <c r="AU274" s="36">
        <v>44553</v>
      </c>
      <c r="AV274" s="20"/>
      <c r="AW274" s="22" t="s">
        <v>87</v>
      </c>
      <c r="AX274" s="22"/>
      <c r="AY274" s="22"/>
      <c r="AZ274" s="22" t="s">
        <v>87</v>
      </c>
      <c r="BA274" s="22">
        <v>0</v>
      </c>
      <c r="BB274" s="17"/>
      <c r="BC274" s="22"/>
      <c r="BD274" s="22" t="s">
        <v>2287</v>
      </c>
      <c r="BE274" s="37" t="s">
        <v>2288</v>
      </c>
      <c r="BF274" s="38">
        <f t="shared" si="44"/>
        <v>11240000</v>
      </c>
      <c r="BG274" s="39" t="s">
        <v>143</v>
      </c>
      <c r="BH274" s="68" t="s">
        <v>2289</v>
      </c>
      <c r="BI274" s="17" t="s">
        <v>91</v>
      </c>
      <c r="BK274" s="51" t="s">
        <v>2290</v>
      </c>
      <c r="BL274" s="17" t="s">
        <v>79</v>
      </c>
      <c r="BM274" s="17"/>
      <c r="BN274" s="17"/>
      <c r="BO274" s="152"/>
      <c r="BP274" s="113"/>
      <c r="BQ274" s="127"/>
      <c r="BR274" s="92"/>
      <c r="BS274" s="92"/>
      <c r="BT274" s="92"/>
    </row>
    <row r="275" spans="1:72" ht="12.75" customHeight="1">
      <c r="A275" s="160" t="s">
        <v>2291</v>
      </c>
      <c r="B275" s="136" t="s">
        <v>1960</v>
      </c>
      <c r="C275" s="21" t="s">
        <v>2282</v>
      </c>
      <c r="D275" s="161">
        <v>7</v>
      </c>
      <c r="E275" s="162" t="s">
        <v>2292</v>
      </c>
      <c r="F275" s="132">
        <v>44531</v>
      </c>
      <c r="G275" s="163" t="s">
        <v>2293</v>
      </c>
      <c r="H275" s="162" t="s">
        <v>2234</v>
      </c>
      <c r="I275" s="162" t="s">
        <v>2235</v>
      </c>
      <c r="J275" s="162" t="s">
        <v>2236</v>
      </c>
      <c r="K275">
        <v>1021</v>
      </c>
      <c r="L275">
        <v>1321</v>
      </c>
      <c r="M275" s="23"/>
      <c r="N275" s="23">
        <v>44531</v>
      </c>
      <c r="P275" s="25">
        <v>0</v>
      </c>
      <c r="Q275" s="25">
        <v>21304046</v>
      </c>
      <c r="R275" s="109">
        <f t="shared" si="42"/>
        <v>21304046</v>
      </c>
      <c r="S275" s="22" t="s">
        <v>2126</v>
      </c>
      <c r="T275" s="22" t="s">
        <v>2127</v>
      </c>
      <c r="U275" s="27" t="s">
        <v>79</v>
      </c>
      <c r="V275" s="27">
        <v>830040054</v>
      </c>
      <c r="W275" t="s">
        <v>2137</v>
      </c>
      <c r="X275" s="27" t="s">
        <v>79</v>
      </c>
      <c r="Z275" s="22" t="s">
        <v>98</v>
      </c>
      <c r="AA275" s="17" t="s">
        <v>99</v>
      </c>
      <c r="AB275" s="150" t="s">
        <v>2139</v>
      </c>
      <c r="AC275" s="45">
        <v>44531</v>
      </c>
      <c r="AD275" s="22" t="s">
        <v>2294</v>
      </c>
      <c r="AE275" s="17" t="s">
        <v>206</v>
      </c>
      <c r="AF275" s="22" t="s">
        <v>83</v>
      </c>
      <c r="AG275" s="22" t="s">
        <v>78</v>
      </c>
      <c r="AH275" s="31">
        <v>3033010</v>
      </c>
      <c r="AI275" s="17" t="s">
        <v>207</v>
      </c>
      <c r="AJ275" s="24">
        <v>15</v>
      </c>
      <c r="AK275" s="22" t="s">
        <v>85</v>
      </c>
      <c r="AL275" s="52">
        <v>44532</v>
      </c>
      <c r="AM275" s="151" t="s">
        <v>79</v>
      </c>
      <c r="AN275" s="22" t="s">
        <v>86</v>
      </c>
      <c r="AO275" s="24">
        <v>0</v>
      </c>
      <c r="AP275" s="27">
        <v>0</v>
      </c>
      <c r="AQ275" s="127"/>
      <c r="AR275" s="30">
        <v>0</v>
      </c>
      <c r="AS275" s="127"/>
      <c r="AT275" s="36">
        <v>44532</v>
      </c>
      <c r="AU275" s="36">
        <v>44553</v>
      </c>
      <c r="AV275" s="20"/>
      <c r="AW275" s="22" t="s">
        <v>87</v>
      </c>
      <c r="AX275" s="22"/>
      <c r="AY275" s="22"/>
      <c r="AZ275" s="22" t="s">
        <v>87</v>
      </c>
      <c r="BA275" s="22">
        <v>0</v>
      </c>
      <c r="BB275" s="17"/>
      <c r="BC275" s="22"/>
      <c r="BD275" s="22" t="s">
        <v>2287</v>
      </c>
      <c r="BE275" s="37" t="s">
        <v>2295</v>
      </c>
      <c r="BF275" s="38">
        <f t="shared" si="44"/>
        <v>21304046</v>
      </c>
      <c r="BG275" s="39" t="s">
        <v>143</v>
      </c>
      <c r="BH275" s="68" t="s">
        <v>2289</v>
      </c>
      <c r="BI275" s="17" t="s">
        <v>91</v>
      </c>
      <c r="BK275" s="51" t="s">
        <v>2296</v>
      </c>
      <c r="BL275" s="17" t="s">
        <v>79</v>
      </c>
      <c r="BM275" s="17"/>
      <c r="BN275" s="17"/>
      <c r="BO275" s="152"/>
      <c r="BP275" s="113"/>
      <c r="BQ275" s="127"/>
      <c r="BR275" s="92"/>
      <c r="BS275" s="92"/>
      <c r="BT275" s="92"/>
    </row>
    <row r="276" spans="1:72" ht="12.75" customHeight="1">
      <c r="A276" s="160" t="s">
        <v>2297</v>
      </c>
      <c r="B276" s="20" t="s">
        <v>70</v>
      </c>
      <c r="C276" s="21" t="s">
        <v>2298</v>
      </c>
      <c r="D276" s="161">
        <v>8</v>
      </c>
      <c r="E276" s="162" t="s">
        <v>2299</v>
      </c>
      <c r="F276" s="132">
        <v>44531</v>
      </c>
      <c r="G276" s="163" t="s">
        <v>2300</v>
      </c>
      <c r="H276" s="162" t="s">
        <v>2301</v>
      </c>
      <c r="I276" s="162" t="s">
        <v>2235</v>
      </c>
      <c r="J276" s="162" t="s">
        <v>2236</v>
      </c>
      <c r="K276">
        <v>46321</v>
      </c>
      <c r="L276">
        <v>103421</v>
      </c>
      <c r="M276" s="23"/>
      <c r="N276" s="23">
        <v>44531</v>
      </c>
      <c r="P276" s="25">
        <v>0</v>
      </c>
      <c r="Q276" s="25">
        <v>213663000</v>
      </c>
      <c r="R276" s="109">
        <f t="shared" si="42"/>
        <v>213663000</v>
      </c>
      <c r="S276" s="22" t="s">
        <v>2126</v>
      </c>
      <c r="T276" s="22" t="s">
        <v>2127</v>
      </c>
      <c r="U276" s="27" t="s">
        <v>79</v>
      </c>
      <c r="V276" s="27">
        <v>901074786</v>
      </c>
      <c r="W276" t="s">
        <v>2184</v>
      </c>
      <c r="X276" s="27" t="s">
        <v>79</v>
      </c>
      <c r="Z276" s="22" t="s">
        <v>98</v>
      </c>
      <c r="AA276" s="17" t="s">
        <v>99</v>
      </c>
      <c r="AB276" s="150" t="s">
        <v>2139</v>
      </c>
      <c r="AC276" s="45">
        <v>44532</v>
      </c>
      <c r="AD276" s="22" t="s">
        <v>2302</v>
      </c>
      <c r="AE276" s="17" t="s">
        <v>132</v>
      </c>
      <c r="AF276" s="22" t="s">
        <v>83</v>
      </c>
      <c r="AG276" s="22" t="s">
        <v>78</v>
      </c>
      <c r="AH276" s="31">
        <v>52767503</v>
      </c>
      <c r="AI276" s="17" t="s">
        <v>133</v>
      </c>
      <c r="AJ276" s="24">
        <v>14</v>
      </c>
      <c r="AK276" s="22" t="s">
        <v>85</v>
      </c>
      <c r="AL276" s="52">
        <v>44532</v>
      </c>
      <c r="AM276" s="151" t="s">
        <v>79</v>
      </c>
      <c r="AN276" s="22" t="s">
        <v>2141</v>
      </c>
      <c r="AO276" s="24">
        <v>1</v>
      </c>
      <c r="AP276" s="27">
        <v>0</v>
      </c>
      <c r="AQ276" s="127"/>
      <c r="AR276" s="153">
        <v>15</v>
      </c>
      <c r="AS276" s="127">
        <v>44545</v>
      </c>
      <c r="AT276" s="36">
        <v>44532</v>
      </c>
      <c r="AU276" s="60">
        <v>44560</v>
      </c>
      <c r="AV276" s="20"/>
      <c r="AW276" s="22" t="s">
        <v>87</v>
      </c>
      <c r="AX276" s="22"/>
      <c r="AY276" s="22"/>
      <c r="AZ276" s="22" t="s">
        <v>87</v>
      </c>
      <c r="BA276" s="22">
        <v>0</v>
      </c>
      <c r="BB276" s="17"/>
      <c r="BC276" s="22"/>
      <c r="BD276" s="22"/>
      <c r="BE276" s="37" t="s">
        <v>2303</v>
      </c>
      <c r="BF276" s="38">
        <f t="shared" si="44"/>
        <v>213663000</v>
      </c>
      <c r="BG276" s="39" t="s">
        <v>143</v>
      </c>
      <c r="BH276" s="68" t="s">
        <v>2304</v>
      </c>
      <c r="BI276" s="17" t="s">
        <v>91</v>
      </c>
      <c r="BK276" s="51" t="s">
        <v>2305</v>
      </c>
      <c r="BL276" s="17" t="s">
        <v>79</v>
      </c>
      <c r="BM276" s="17"/>
      <c r="BN276" s="17"/>
      <c r="BO276" s="152"/>
      <c r="BP276" s="113"/>
      <c r="BQ276" s="127"/>
      <c r="BR276" s="92"/>
      <c r="BS276" s="92"/>
      <c r="BT276" s="92"/>
    </row>
    <row r="277" spans="1:72" ht="12.75" customHeight="1">
      <c r="A277" s="160" t="s">
        <v>2306</v>
      </c>
      <c r="B277" s="136" t="s">
        <v>1960</v>
      </c>
      <c r="C277" s="21" t="s">
        <v>2307</v>
      </c>
      <c r="D277" s="161">
        <v>9</v>
      </c>
      <c r="E277" s="162" t="s">
        <v>2308</v>
      </c>
      <c r="F277" s="132">
        <v>44536</v>
      </c>
      <c r="G277" s="163" t="s">
        <v>2309</v>
      </c>
      <c r="H277" s="162" t="s">
        <v>2234</v>
      </c>
      <c r="I277" s="162" t="s">
        <v>2235</v>
      </c>
      <c r="J277" s="162" t="s">
        <v>2236</v>
      </c>
      <c r="K277">
        <v>1621</v>
      </c>
      <c r="L277">
        <v>1521</v>
      </c>
      <c r="M277" s="23"/>
      <c r="N277" s="23">
        <v>44537</v>
      </c>
      <c r="P277" s="25">
        <v>0</v>
      </c>
      <c r="Q277" s="25">
        <v>23645895</v>
      </c>
      <c r="R277" s="109">
        <f t="shared" si="42"/>
        <v>23645895</v>
      </c>
      <c r="S277" s="22" t="s">
        <v>2126</v>
      </c>
      <c r="T277" s="22" t="s">
        <v>2127</v>
      </c>
      <c r="U277" s="27" t="s">
        <v>79</v>
      </c>
      <c r="V277" s="27">
        <v>830050033</v>
      </c>
      <c r="W277" t="s">
        <v>2310</v>
      </c>
      <c r="X277" s="27" t="s">
        <v>79</v>
      </c>
      <c r="Z277" s="22" t="s">
        <v>98</v>
      </c>
      <c r="AA277" s="17" t="s">
        <v>99</v>
      </c>
      <c r="AB277" s="150" t="s">
        <v>2130</v>
      </c>
      <c r="AC277" s="45">
        <v>44539</v>
      </c>
      <c r="AD277" s="22" t="s">
        <v>2311</v>
      </c>
      <c r="AE277" s="17" t="s">
        <v>299</v>
      </c>
      <c r="AF277" s="22" t="s">
        <v>83</v>
      </c>
      <c r="AG277" s="22" t="s">
        <v>78</v>
      </c>
      <c r="AH277" s="31">
        <v>80157210</v>
      </c>
      <c r="AI277" s="17" t="s">
        <v>360</v>
      </c>
      <c r="AJ277" s="24">
        <v>18</v>
      </c>
      <c r="AK277" s="22" t="s">
        <v>85</v>
      </c>
      <c r="AL277" s="52">
        <v>44543</v>
      </c>
      <c r="AM277" s="151" t="s">
        <v>79</v>
      </c>
      <c r="AN277" s="22" t="s">
        <v>86</v>
      </c>
      <c r="AO277" s="24">
        <v>0</v>
      </c>
      <c r="AP277" s="27">
        <v>0</v>
      </c>
      <c r="AQ277" s="127"/>
      <c r="AR277" s="30">
        <v>0</v>
      </c>
      <c r="AS277" s="127"/>
      <c r="AT277" s="36">
        <v>44543</v>
      </c>
      <c r="AU277" s="36">
        <v>44560</v>
      </c>
      <c r="AV277" s="20"/>
      <c r="AW277" s="22" t="s">
        <v>87</v>
      </c>
      <c r="AX277" s="22"/>
      <c r="AY277" s="22"/>
      <c r="AZ277" s="22" t="s">
        <v>87</v>
      </c>
      <c r="BA277" s="22">
        <v>0</v>
      </c>
      <c r="BB277" s="17"/>
      <c r="BC277" s="22"/>
      <c r="BD277" s="22"/>
      <c r="BE277" s="37" t="s">
        <v>2312</v>
      </c>
      <c r="BF277" s="38">
        <f t="shared" si="44"/>
        <v>23645895</v>
      </c>
      <c r="BG277" s="39" t="s">
        <v>96</v>
      </c>
      <c r="BH277" s="67" t="s">
        <v>2313</v>
      </c>
      <c r="BI277" s="17" t="s">
        <v>91</v>
      </c>
      <c r="BK277" s="51" t="s">
        <v>2314</v>
      </c>
      <c r="BL277" s="17" t="s">
        <v>79</v>
      </c>
      <c r="BM277" s="17"/>
      <c r="BN277" s="17"/>
      <c r="BO277" s="152"/>
      <c r="BP277" s="113"/>
      <c r="BQ277" s="127"/>
      <c r="BR277" s="92"/>
      <c r="BS277" s="92"/>
      <c r="BT277" s="92"/>
    </row>
    <row r="278" spans="1:72" ht="12.75" customHeight="1">
      <c r="A278" s="160" t="s">
        <v>2315</v>
      </c>
      <c r="B278" s="136" t="s">
        <v>1960</v>
      </c>
      <c r="C278" s="21" t="s">
        <v>2316</v>
      </c>
      <c r="D278" s="161">
        <v>10</v>
      </c>
      <c r="E278" s="162" t="s">
        <v>2317</v>
      </c>
      <c r="F278" s="132">
        <v>44537</v>
      </c>
      <c r="G278" s="163" t="s">
        <v>2318</v>
      </c>
      <c r="H278" s="162" t="s">
        <v>2234</v>
      </c>
      <c r="I278" s="162" t="s">
        <v>2235</v>
      </c>
      <c r="J278" s="162" t="s">
        <v>2236</v>
      </c>
      <c r="K278">
        <v>1421</v>
      </c>
      <c r="L278">
        <v>1621</v>
      </c>
      <c r="M278" s="23"/>
      <c r="N278" s="23">
        <v>44540</v>
      </c>
      <c r="P278" s="25">
        <v>0</v>
      </c>
      <c r="Q278" s="25">
        <v>23685510</v>
      </c>
      <c r="R278" s="109">
        <f t="shared" si="42"/>
        <v>23685510</v>
      </c>
      <c r="S278" s="22" t="s">
        <v>2126</v>
      </c>
      <c r="T278" s="22" t="s">
        <v>2127</v>
      </c>
      <c r="U278" s="27" t="s">
        <v>79</v>
      </c>
      <c r="V278" s="27">
        <v>901144861</v>
      </c>
      <c r="W278" t="s">
        <v>2137</v>
      </c>
      <c r="X278" s="27" t="s">
        <v>79</v>
      </c>
      <c r="Z278" s="22" t="s">
        <v>98</v>
      </c>
      <c r="AA278" s="17" t="s">
        <v>99</v>
      </c>
      <c r="AB278" s="150" t="s">
        <v>2139</v>
      </c>
      <c r="AC278" s="45">
        <v>44539</v>
      </c>
      <c r="AD278" s="22" t="s">
        <v>2319</v>
      </c>
      <c r="AE278" s="17" t="s">
        <v>299</v>
      </c>
      <c r="AF278" s="22" t="s">
        <v>83</v>
      </c>
      <c r="AG278" s="22" t="s">
        <v>78</v>
      </c>
      <c r="AH278" s="31">
        <v>80157210</v>
      </c>
      <c r="AI278" s="17" t="s">
        <v>360</v>
      </c>
      <c r="AJ278" s="24">
        <v>21</v>
      </c>
      <c r="AK278" s="22" t="s">
        <v>85</v>
      </c>
      <c r="AL278" s="52">
        <v>44540</v>
      </c>
      <c r="AM278" s="151" t="s">
        <v>79</v>
      </c>
      <c r="AN278" s="22" t="s">
        <v>86</v>
      </c>
      <c r="AO278" s="24">
        <v>0</v>
      </c>
      <c r="AP278" s="27">
        <v>0</v>
      </c>
      <c r="AQ278" s="127"/>
      <c r="AR278" s="30">
        <v>0</v>
      </c>
      <c r="AS278" s="127"/>
      <c r="AT278" s="36">
        <v>44540</v>
      </c>
      <c r="AU278" s="36">
        <v>44560</v>
      </c>
      <c r="AV278" s="20"/>
      <c r="AW278" s="22" t="s">
        <v>87</v>
      </c>
      <c r="AX278" s="22"/>
      <c r="AY278" s="22"/>
      <c r="AZ278" s="22" t="s">
        <v>87</v>
      </c>
      <c r="BA278" s="22">
        <v>0</v>
      </c>
      <c r="BB278" s="17"/>
      <c r="BC278" s="22"/>
      <c r="BD278" s="22"/>
      <c r="BE278" s="37" t="s">
        <v>2320</v>
      </c>
      <c r="BF278" s="38">
        <f t="shared" si="44"/>
        <v>23685510</v>
      </c>
      <c r="BG278" s="39" t="s">
        <v>114</v>
      </c>
      <c r="BH278" s="67" t="s">
        <v>2321</v>
      </c>
      <c r="BI278" s="17" t="s">
        <v>91</v>
      </c>
      <c r="BK278" s="51" t="s">
        <v>2322</v>
      </c>
      <c r="BL278" s="17" t="s">
        <v>79</v>
      </c>
      <c r="BM278" s="17"/>
      <c r="BN278" s="17"/>
      <c r="BO278" s="152"/>
      <c r="BP278" s="113"/>
      <c r="BQ278" s="127"/>
      <c r="BR278" s="92"/>
      <c r="BS278" s="92"/>
      <c r="BT278" s="92"/>
    </row>
    <row r="279" spans="1:72" ht="12.75" customHeight="1">
      <c r="A279" s="160" t="s">
        <v>2323</v>
      </c>
      <c r="B279" s="136" t="s">
        <v>1960</v>
      </c>
      <c r="C279" s="21" t="s">
        <v>2324</v>
      </c>
      <c r="D279" s="161">
        <v>11</v>
      </c>
      <c r="E279" s="162" t="s">
        <v>2325</v>
      </c>
      <c r="F279" s="132">
        <v>44540</v>
      </c>
      <c r="G279" s="163" t="s">
        <v>2326</v>
      </c>
      <c r="H279" s="162" t="s">
        <v>2234</v>
      </c>
      <c r="I279" s="162" t="s">
        <v>2235</v>
      </c>
      <c r="J279" s="162" t="s">
        <v>2236</v>
      </c>
      <c r="K279">
        <v>1721</v>
      </c>
      <c r="L279">
        <v>1721</v>
      </c>
      <c r="M279" s="23"/>
      <c r="N279" s="23">
        <v>44544</v>
      </c>
      <c r="P279" s="25">
        <v>0</v>
      </c>
      <c r="Q279" s="25">
        <v>10096555</v>
      </c>
      <c r="R279" s="109">
        <f t="shared" si="42"/>
        <v>10096555</v>
      </c>
      <c r="S279" s="22" t="s">
        <v>2126</v>
      </c>
      <c r="T279" s="22" t="s">
        <v>2127</v>
      </c>
      <c r="U279" s="27" t="s">
        <v>79</v>
      </c>
      <c r="V279" s="27">
        <v>830000468</v>
      </c>
      <c r="W279" t="s">
        <v>2247</v>
      </c>
      <c r="X279" s="27" t="s">
        <v>79</v>
      </c>
      <c r="Z279" s="22" t="s">
        <v>98</v>
      </c>
      <c r="AA279" s="17" t="s">
        <v>99</v>
      </c>
      <c r="AB279" s="150" t="s">
        <v>2130</v>
      </c>
      <c r="AC279" s="45">
        <v>44544</v>
      </c>
      <c r="AD279" s="22" t="s">
        <v>2327</v>
      </c>
      <c r="AE279" s="17" t="s">
        <v>299</v>
      </c>
      <c r="AF279" s="22" t="s">
        <v>83</v>
      </c>
      <c r="AG279" s="22" t="s">
        <v>78</v>
      </c>
      <c r="AH279" s="31">
        <v>80157210</v>
      </c>
      <c r="AI279" s="17" t="s">
        <v>360</v>
      </c>
      <c r="AJ279" s="24">
        <v>17</v>
      </c>
      <c r="AK279" s="22" t="s">
        <v>85</v>
      </c>
      <c r="AL279" s="52">
        <v>44544</v>
      </c>
      <c r="AM279" s="151" t="s">
        <v>79</v>
      </c>
      <c r="AN279" s="22" t="s">
        <v>86</v>
      </c>
      <c r="AO279" s="24">
        <v>0</v>
      </c>
      <c r="AP279" s="27">
        <v>0</v>
      </c>
      <c r="AQ279" s="127"/>
      <c r="AR279" s="30">
        <v>0</v>
      </c>
      <c r="AS279" s="127"/>
      <c r="AT279" s="36">
        <v>44544</v>
      </c>
      <c r="AU279" s="36">
        <v>44560</v>
      </c>
      <c r="AV279" s="20"/>
      <c r="AW279" s="22" t="s">
        <v>87</v>
      </c>
      <c r="AX279" s="22"/>
      <c r="AY279" s="22"/>
      <c r="AZ279" s="22" t="s">
        <v>87</v>
      </c>
      <c r="BA279" s="22">
        <v>0</v>
      </c>
      <c r="BB279" s="17"/>
      <c r="BC279" s="22"/>
      <c r="BD279" s="22"/>
      <c r="BE279" s="37" t="s">
        <v>2328</v>
      </c>
      <c r="BF279" s="38">
        <f t="shared" si="44"/>
        <v>10096555</v>
      </c>
      <c r="BG279" s="39" t="s">
        <v>143</v>
      </c>
      <c r="BH279" s="67" t="s">
        <v>2329</v>
      </c>
      <c r="BI279" s="17" t="s">
        <v>91</v>
      </c>
      <c r="BK279" s="51" t="s">
        <v>2330</v>
      </c>
      <c r="BL279" s="17" t="s">
        <v>79</v>
      </c>
      <c r="BM279" s="17"/>
      <c r="BN279" s="17"/>
      <c r="BO279" s="152"/>
      <c r="BP279" s="113"/>
      <c r="BQ279" s="127"/>
      <c r="BR279" s="92"/>
      <c r="BS279" s="92"/>
      <c r="BT279" s="92"/>
    </row>
    <row r="280" spans="1:72" ht="12.75" customHeight="1">
      <c r="A280" s="160" t="s">
        <v>2331</v>
      </c>
      <c r="B280" s="20" t="s">
        <v>70</v>
      </c>
      <c r="C280" s="21" t="s">
        <v>2332</v>
      </c>
      <c r="D280" s="161">
        <v>12</v>
      </c>
      <c r="E280" s="162" t="s">
        <v>2333</v>
      </c>
      <c r="F280" s="132">
        <v>44546</v>
      </c>
      <c r="G280" s="163" t="s">
        <v>2334</v>
      </c>
      <c r="H280" s="162" t="s">
        <v>2234</v>
      </c>
      <c r="I280" s="162" t="s">
        <v>2235</v>
      </c>
      <c r="J280" s="162" t="s">
        <v>2236</v>
      </c>
      <c r="K280">
        <v>50321</v>
      </c>
      <c r="L280">
        <v>108021</v>
      </c>
      <c r="M280" s="23"/>
      <c r="N280" s="23">
        <v>44547</v>
      </c>
      <c r="P280" s="25">
        <v>0</v>
      </c>
      <c r="Q280" s="25">
        <v>12994800</v>
      </c>
      <c r="R280" s="109">
        <f t="shared" si="42"/>
        <v>12994800</v>
      </c>
      <c r="S280" s="22" t="s">
        <v>2126</v>
      </c>
      <c r="T280" s="22" t="s">
        <v>2127</v>
      </c>
      <c r="U280" s="27" t="s">
        <v>79</v>
      </c>
      <c r="V280" s="27">
        <v>900749820</v>
      </c>
      <c r="W280" t="s">
        <v>2164</v>
      </c>
      <c r="X280" s="27" t="s">
        <v>79</v>
      </c>
      <c r="Z280" s="22" t="s">
        <v>98</v>
      </c>
      <c r="AA280" s="17" t="s">
        <v>99</v>
      </c>
      <c r="AB280" s="150" t="s">
        <v>2130</v>
      </c>
      <c r="AC280" s="45">
        <v>44547</v>
      </c>
      <c r="AD280" s="22" t="s">
        <v>2335</v>
      </c>
      <c r="AE280" s="17" t="s">
        <v>272</v>
      </c>
      <c r="AF280" s="22" t="s">
        <v>83</v>
      </c>
      <c r="AG280" s="22" t="s">
        <v>78</v>
      </c>
      <c r="AH280" s="31">
        <v>51723033</v>
      </c>
      <c r="AI280" s="17" t="s">
        <v>273</v>
      </c>
      <c r="AJ280" s="24">
        <v>14</v>
      </c>
      <c r="AK280" s="22" t="s">
        <v>85</v>
      </c>
      <c r="AL280" s="52">
        <v>44547</v>
      </c>
      <c r="AM280" s="151" t="s">
        <v>79</v>
      </c>
      <c r="AN280" s="22" t="s">
        <v>86</v>
      </c>
      <c r="AO280" s="24">
        <v>0</v>
      </c>
      <c r="AP280" s="27">
        <v>0</v>
      </c>
      <c r="AQ280" s="127"/>
      <c r="AR280" s="30">
        <v>0</v>
      </c>
      <c r="AS280" s="127"/>
      <c r="AT280" s="36">
        <v>44547</v>
      </c>
      <c r="AU280" s="36">
        <v>44560</v>
      </c>
      <c r="AV280" s="20"/>
      <c r="AW280" s="22" t="s">
        <v>87</v>
      </c>
      <c r="AX280" s="22"/>
      <c r="AY280" s="22"/>
      <c r="AZ280" s="22" t="s">
        <v>87</v>
      </c>
      <c r="BA280" s="22">
        <v>0</v>
      </c>
      <c r="BB280" s="17"/>
      <c r="BC280" s="22"/>
      <c r="BD280" s="22"/>
      <c r="BE280" s="37" t="s">
        <v>2336</v>
      </c>
      <c r="BF280" s="38">
        <f t="shared" si="44"/>
        <v>12994800</v>
      </c>
      <c r="BG280" s="39" t="s">
        <v>196</v>
      </c>
      <c r="BH280" s="68" t="s">
        <v>2337</v>
      </c>
      <c r="BI280" s="17" t="s">
        <v>91</v>
      </c>
      <c r="BK280" s="51" t="s">
        <v>2338</v>
      </c>
      <c r="BL280" s="17"/>
      <c r="BM280" s="17"/>
      <c r="BN280" s="17"/>
      <c r="BO280" s="152" t="s">
        <v>190</v>
      </c>
      <c r="BP280" s="113"/>
      <c r="BQ280" s="127"/>
      <c r="BR280" s="92"/>
      <c r="BS280" s="92"/>
      <c r="BT280" s="92"/>
    </row>
    <row r="281" spans="1:72" ht="12.75" customHeight="1">
      <c r="A281" s="160" t="s">
        <v>2339</v>
      </c>
      <c r="B281" s="20" t="s">
        <v>70</v>
      </c>
      <c r="C281" s="21" t="s">
        <v>2340</v>
      </c>
      <c r="D281" s="161">
        <v>13</v>
      </c>
      <c r="E281" s="162" t="s">
        <v>2341</v>
      </c>
      <c r="F281" s="132">
        <v>44550</v>
      </c>
      <c r="G281" s="163" t="s">
        <v>2342</v>
      </c>
      <c r="H281" s="162" t="s">
        <v>2234</v>
      </c>
      <c r="I281" s="162" t="s">
        <v>2235</v>
      </c>
      <c r="J281" s="162" t="s">
        <v>2236</v>
      </c>
      <c r="K281">
        <v>54821</v>
      </c>
      <c r="L281">
        <v>108821</v>
      </c>
      <c r="M281" s="23"/>
      <c r="N281" s="23">
        <v>44551</v>
      </c>
      <c r="P281" s="25">
        <v>0</v>
      </c>
      <c r="Q281" s="25">
        <v>38834460</v>
      </c>
      <c r="R281" s="109">
        <f t="shared" si="42"/>
        <v>38834460</v>
      </c>
      <c r="S281" s="22" t="s">
        <v>2126</v>
      </c>
      <c r="T281" s="22" t="s">
        <v>2127</v>
      </c>
      <c r="U281" s="27" t="s">
        <v>79</v>
      </c>
      <c r="V281" s="27">
        <v>900625096</v>
      </c>
      <c r="W281" t="s">
        <v>2247</v>
      </c>
      <c r="X281" s="27" t="s">
        <v>79</v>
      </c>
      <c r="Z281" s="22" t="s">
        <v>98</v>
      </c>
      <c r="AA281" s="17" t="s">
        <v>270</v>
      </c>
      <c r="AB281" s="150" t="s">
        <v>2139</v>
      </c>
      <c r="AC281" s="45">
        <v>44551</v>
      </c>
      <c r="AD281" s="22" t="s">
        <v>2343</v>
      </c>
      <c r="AE281" s="17" t="s">
        <v>132</v>
      </c>
      <c r="AF281" s="22" t="s">
        <v>83</v>
      </c>
      <c r="AG281" s="22" t="s">
        <v>78</v>
      </c>
      <c r="AH281" s="31">
        <v>52767503</v>
      </c>
      <c r="AI281" s="17" t="s">
        <v>133</v>
      </c>
      <c r="AJ281" s="24">
        <v>8</v>
      </c>
      <c r="AK281" s="22" t="s">
        <v>85</v>
      </c>
      <c r="AL281" s="52">
        <v>44553</v>
      </c>
      <c r="AM281" s="151" t="s">
        <v>79</v>
      </c>
      <c r="AN281" s="22" t="s">
        <v>86</v>
      </c>
      <c r="AO281" s="24">
        <v>0</v>
      </c>
      <c r="AP281" s="27">
        <v>0</v>
      </c>
      <c r="AQ281" s="127"/>
      <c r="AR281" s="30">
        <v>0</v>
      </c>
      <c r="AS281" s="127"/>
      <c r="AT281" s="36">
        <v>44553</v>
      </c>
      <c r="AU281" s="36">
        <v>44560</v>
      </c>
      <c r="AV281" s="20"/>
      <c r="AW281" s="22" t="s">
        <v>87</v>
      </c>
      <c r="AX281" s="22"/>
      <c r="AY281" s="22"/>
      <c r="AZ281" s="22" t="s">
        <v>87</v>
      </c>
      <c r="BA281" s="22">
        <v>0</v>
      </c>
      <c r="BB281" s="17"/>
      <c r="BC281" s="22"/>
      <c r="BD281" s="22"/>
      <c r="BE281" s="37" t="s">
        <v>2344</v>
      </c>
      <c r="BF281" s="38">
        <f t="shared" si="44"/>
        <v>38834460</v>
      </c>
      <c r="BG281" s="39" t="s">
        <v>143</v>
      </c>
      <c r="BH281" s="65" t="s">
        <v>2345</v>
      </c>
      <c r="BI281" s="17" t="s">
        <v>91</v>
      </c>
      <c r="BK281" s="51" t="s">
        <v>2346</v>
      </c>
      <c r="BL281" s="17"/>
      <c r="BM281" s="17"/>
      <c r="BN281" s="17"/>
      <c r="BO281" s="152"/>
      <c r="BP281" s="113"/>
      <c r="BQ281" s="127"/>
      <c r="BR281" s="92"/>
      <c r="BS281" s="92"/>
      <c r="BT281" s="92"/>
    </row>
    <row r="282" spans="1:72" ht="12.75" customHeight="1">
      <c r="A282" s="165" t="s">
        <v>2347</v>
      </c>
      <c r="B282" s="20" t="s">
        <v>70</v>
      </c>
      <c r="C282" s="21" t="s">
        <v>2348</v>
      </c>
      <c r="D282" s="166">
        <v>1</v>
      </c>
      <c r="E282" s="167" t="s">
        <v>2349</v>
      </c>
      <c r="F282" s="168">
        <v>44267</v>
      </c>
      <c r="G282" s="169" t="s">
        <v>2350</v>
      </c>
      <c r="H282" s="167" t="s">
        <v>74</v>
      </c>
      <c r="I282" s="167" t="s">
        <v>2351</v>
      </c>
      <c r="J282" s="167" t="s">
        <v>2352</v>
      </c>
      <c r="K282">
        <v>23521</v>
      </c>
      <c r="L282">
        <v>28321</v>
      </c>
      <c r="M282" s="23"/>
      <c r="N282" s="23">
        <v>44267</v>
      </c>
      <c r="P282" s="25">
        <v>0</v>
      </c>
      <c r="Q282" s="25">
        <v>48772800</v>
      </c>
      <c r="R282" s="109">
        <f t="shared" si="42"/>
        <v>48772800</v>
      </c>
      <c r="S282" s="22" t="s">
        <v>2126</v>
      </c>
      <c r="T282" s="22" t="s">
        <v>2127</v>
      </c>
      <c r="U282" s="27" t="s">
        <v>79</v>
      </c>
      <c r="V282" s="27">
        <v>800187672</v>
      </c>
      <c r="W282" t="s">
        <v>2247</v>
      </c>
      <c r="X282" s="27" t="s">
        <v>79</v>
      </c>
      <c r="Y282" t="s">
        <v>2353</v>
      </c>
      <c r="Z282" s="22" t="s">
        <v>98</v>
      </c>
      <c r="AA282" s="22" t="s">
        <v>270</v>
      </c>
      <c r="AB282" s="150" t="s">
        <v>2354</v>
      </c>
      <c r="AC282" s="45">
        <v>44270</v>
      </c>
      <c r="AD282" s="22" t="s">
        <v>2355</v>
      </c>
      <c r="AE282" s="17" t="s">
        <v>272</v>
      </c>
      <c r="AF282" s="22" t="s">
        <v>83</v>
      </c>
      <c r="AG282" s="22" t="s">
        <v>78</v>
      </c>
      <c r="AH282" s="31">
        <v>51723033</v>
      </c>
      <c r="AI282" s="17" t="s">
        <v>273</v>
      </c>
      <c r="AJ282" s="24">
        <v>290</v>
      </c>
      <c r="AK282" s="22" t="s">
        <v>85</v>
      </c>
      <c r="AL282" s="52">
        <v>44270</v>
      </c>
      <c r="AM282" s="151" t="s">
        <v>79</v>
      </c>
      <c r="AN282" s="22" t="s">
        <v>86</v>
      </c>
      <c r="AO282" s="24">
        <v>0</v>
      </c>
      <c r="AP282" s="27">
        <v>0</v>
      </c>
      <c r="AQ282" s="127"/>
      <c r="AR282" s="30">
        <v>0</v>
      </c>
      <c r="AS282" s="127"/>
      <c r="AT282" s="36">
        <f>MAX(N282,AL282,AM282)</f>
        <v>44270</v>
      </c>
      <c r="AU282" s="36">
        <v>44561</v>
      </c>
      <c r="AV282" s="20"/>
      <c r="AW282" s="22" t="s">
        <v>87</v>
      </c>
      <c r="AX282" s="22"/>
      <c r="AY282" s="22"/>
      <c r="AZ282" s="22" t="s">
        <v>87</v>
      </c>
      <c r="BA282" s="22">
        <v>0</v>
      </c>
      <c r="BB282" s="17"/>
      <c r="BC282" s="22"/>
      <c r="BD282" s="22"/>
      <c r="BE282" s="37" t="s">
        <v>2356</v>
      </c>
      <c r="BF282" s="38">
        <f t="shared" si="44"/>
        <v>48772800</v>
      </c>
      <c r="BG282" s="39" t="s">
        <v>96</v>
      </c>
      <c r="BH282" s="68" t="s">
        <v>2357</v>
      </c>
      <c r="BI282" s="17" t="s">
        <v>91</v>
      </c>
      <c r="BK282" s="51" t="s">
        <v>2358</v>
      </c>
      <c r="BL282" s="17" t="s">
        <v>79</v>
      </c>
      <c r="BO282" s="113"/>
      <c r="BP282" s="113">
        <f t="shared" ref="BP282:BP289" si="46">Q282*0.1</f>
        <v>4877280</v>
      </c>
      <c r="BQ282" s="127">
        <v>44926</v>
      </c>
      <c r="BR282" s="92" t="s">
        <v>1301</v>
      </c>
      <c r="BS282" s="92"/>
      <c r="BT282" s="92"/>
    </row>
    <row r="283" spans="1:72" ht="12.75" customHeight="1">
      <c r="A283" s="165" t="s">
        <v>2359</v>
      </c>
      <c r="B283" s="20" t="s">
        <v>70</v>
      </c>
      <c r="C283" s="21" t="s">
        <v>2360</v>
      </c>
      <c r="D283" s="166">
        <v>2</v>
      </c>
      <c r="E283" s="167" t="s">
        <v>2361</v>
      </c>
      <c r="F283" s="168">
        <v>44322</v>
      </c>
      <c r="G283" s="169" t="s">
        <v>2362</v>
      </c>
      <c r="H283" s="167" t="s">
        <v>2301</v>
      </c>
      <c r="I283" s="167" t="s">
        <v>2351</v>
      </c>
      <c r="J283" s="167" t="s">
        <v>2352</v>
      </c>
      <c r="K283">
        <v>23321</v>
      </c>
      <c r="L283">
        <v>37921</v>
      </c>
      <c r="M283" s="23"/>
      <c r="N283" s="23">
        <v>44322</v>
      </c>
      <c r="P283" s="25">
        <v>0</v>
      </c>
      <c r="Q283" s="25">
        <v>42720500</v>
      </c>
      <c r="R283" s="109">
        <f t="shared" si="42"/>
        <v>42720500</v>
      </c>
      <c r="S283" s="22" t="s">
        <v>2126</v>
      </c>
      <c r="T283" s="22" t="s">
        <v>2127</v>
      </c>
      <c r="U283" s="27" t="s">
        <v>79</v>
      </c>
      <c r="V283" s="27">
        <v>900170405</v>
      </c>
      <c r="W283" t="s">
        <v>2217</v>
      </c>
      <c r="X283" s="27" t="s">
        <v>79</v>
      </c>
      <c r="Y283" t="s">
        <v>2363</v>
      </c>
      <c r="Z283" s="22" t="s">
        <v>98</v>
      </c>
      <c r="AA283" s="22" t="s">
        <v>254</v>
      </c>
      <c r="AB283" s="150" t="s">
        <v>2130</v>
      </c>
      <c r="AC283" s="45">
        <v>44323</v>
      </c>
      <c r="AD283" s="22" t="s">
        <v>2364</v>
      </c>
      <c r="AE283" s="17" t="s">
        <v>132</v>
      </c>
      <c r="AF283" s="22" t="s">
        <v>83</v>
      </c>
      <c r="AG283" s="22" t="s">
        <v>78</v>
      </c>
      <c r="AH283" s="31">
        <v>52767503</v>
      </c>
      <c r="AI283" s="17" t="s">
        <v>133</v>
      </c>
      <c r="AJ283" s="24">
        <f>210+6</f>
        <v>216</v>
      </c>
      <c r="AK283" s="22" t="s">
        <v>85</v>
      </c>
      <c r="AL283" s="52">
        <v>44326</v>
      </c>
      <c r="AM283" s="151" t="s">
        <v>79</v>
      </c>
      <c r="AN283" s="22" t="s">
        <v>86</v>
      </c>
      <c r="AO283" s="24">
        <v>0</v>
      </c>
      <c r="AP283" s="27">
        <v>0</v>
      </c>
      <c r="AQ283" s="127"/>
      <c r="AR283" s="30">
        <v>0</v>
      </c>
      <c r="AS283" s="127"/>
      <c r="AT283" s="36">
        <v>44326</v>
      </c>
      <c r="AU283" s="36">
        <v>44545</v>
      </c>
      <c r="AV283" s="20"/>
      <c r="AW283" s="22" t="s">
        <v>87</v>
      </c>
      <c r="AX283" s="22"/>
      <c r="AY283" s="22"/>
      <c r="AZ283" s="22" t="s">
        <v>87</v>
      </c>
      <c r="BA283" s="22">
        <v>0</v>
      </c>
      <c r="BB283" s="22"/>
      <c r="BC283" s="22"/>
      <c r="BD283" s="22"/>
      <c r="BE283" s="37" t="s">
        <v>2365</v>
      </c>
      <c r="BF283" s="38">
        <f t="shared" si="44"/>
        <v>42720500</v>
      </c>
      <c r="BG283" s="39" t="s">
        <v>96</v>
      </c>
      <c r="BH283" s="40" t="s">
        <v>2366</v>
      </c>
      <c r="BI283" s="17" t="s">
        <v>172</v>
      </c>
      <c r="BK283" s="51" t="s">
        <v>2367</v>
      </c>
      <c r="BL283" s="17" t="s">
        <v>79</v>
      </c>
      <c r="BO283" s="113"/>
      <c r="BP283" s="113">
        <f t="shared" si="46"/>
        <v>4272050</v>
      </c>
      <c r="BQ283" s="127"/>
    </row>
    <row r="284" spans="1:72" ht="12.75" customHeight="1">
      <c r="A284" s="165" t="s">
        <v>2368</v>
      </c>
      <c r="B284" s="20" t="s">
        <v>70</v>
      </c>
      <c r="C284" s="21" t="s">
        <v>2369</v>
      </c>
      <c r="D284" s="166">
        <v>3</v>
      </c>
      <c r="E284" s="167" t="s">
        <v>2370</v>
      </c>
      <c r="F284" s="168">
        <v>44370</v>
      </c>
      <c r="G284" s="169" t="s">
        <v>2371</v>
      </c>
      <c r="H284" s="167" t="s">
        <v>2234</v>
      </c>
      <c r="I284" s="167" t="s">
        <v>2351</v>
      </c>
      <c r="J284" s="167" t="s">
        <v>2352</v>
      </c>
      <c r="K284">
        <v>25221</v>
      </c>
      <c r="L284">
        <v>49821</v>
      </c>
      <c r="M284" s="23"/>
      <c r="N284" s="23">
        <v>44370</v>
      </c>
      <c r="P284" s="25">
        <v>0</v>
      </c>
      <c r="Q284" s="25">
        <v>25433762</v>
      </c>
      <c r="R284" s="109">
        <f t="shared" si="42"/>
        <v>25433762</v>
      </c>
      <c r="S284" s="22" t="s">
        <v>2126</v>
      </c>
      <c r="T284" s="22" t="s">
        <v>2127</v>
      </c>
      <c r="U284" s="27" t="s">
        <v>79</v>
      </c>
      <c r="V284" s="27">
        <v>901406206</v>
      </c>
      <c r="W284" t="s">
        <v>2217</v>
      </c>
      <c r="X284" s="27" t="s">
        <v>79</v>
      </c>
      <c r="Y284" t="s">
        <v>2372</v>
      </c>
      <c r="Z284" s="22" t="s">
        <v>98</v>
      </c>
      <c r="AA284" s="22" t="s">
        <v>270</v>
      </c>
      <c r="AB284" s="150" t="s">
        <v>2130</v>
      </c>
      <c r="AC284" s="45">
        <v>44370</v>
      </c>
      <c r="AD284" s="22" t="s">
        <v>2373</v>
      </c>
      <c r="AE284" s="17" t="s">
        <v>272</v>
      </c>
      <c r="AF284" s="22" t="s">
        <v>83</v>
      </c>
      <c r="AG284" s="22" t="s">
        <v>78</v>
      </c>
      <c r="AH284" s="31">
        <v>51723033</v>
      </c>
      <c r="AI284" s="17" t="s">
        <v>273</v>
      </c>
      <c r="AJ284" s="24">
        <v>173</v>
      </c>
      <c r="AK284" s="22" t="s">
        <v>85</v>
      </c>
      <c r="AL284" s="52">
        <v>44371</v>
      </c>
      <c r="AM284" s="151" t="s">
        <v>79</v>
      </c>
      <c r="AN284" s="22" t="s">
        <v>86</v>
      </c>
      <c r="AO284" s="24">
        <v>0</v>
      </c>
      <c r="AP284" s="27">
        <v>0</v>
      </c>
      <c r="AQ284" s="127"/>
      <c r="AR284" s="30">
        <v>0</v>
      </c>
      <c r="AS284" s="127"/>
      <c r="AT284" s="36">
        <v>44371</v>
      </c>
      <c r="AU284" s="36">
        <v>44545</v>
      </c>
      <c r="AV284" s="20"/>
      <c r="AW284" s="22" t="s">
        <v>87</v>
      </c>
      <c r="AX284" s="22"/>
      <c r="AY284" s="22"/>
      <c r="AZ284" s="22" t="s">
        <v>87</v>
      </c>
      <c r="BA284" s="22">
        <v>0</v>
      </c>
      <c r="BB284" s="22"/>
      <c r="BC284" s="22"/>
      <c r="BD284" s="22"/>
      <c r="BE284" s="37" t="s">
        <v>2374</v>
      </c>
      <c r="BF284" s="38">
        <f t="shared" si="44"/>
        <v>25433762</v>
      </c>
      <c r="BG284" s="39" t="s">
        <v>143</v>
      </c>
      <c r="BH284" s="65" t="s">
        <v>2375</v>
      </c>
      <c r="BI284" s="17" t="s">
        <v>172</v>
      </c>
      <c r="BK284" s="51" t="s">
        <v>2376</v>
      </c>
      <c r="BL284" s="17" t="s">
        <v>79</v>
      </c>
      <c r="BO284" s="113"/>
      <c r="BP284" s="113">
        <f t="shared" si="46"/>
        <v>2543376.2000000002</v>
      </c>
      <c r="BQ284" s="127"/>
    </row>
    <row r="285" spans="1:72" ht="12.75" customHeight="1">
      <c r="A285" s="165" t="s">
        <v>2377</v>
      </c>
      <c r="B285" s="20" t="s">
        <v>70</v>
      </c>
      <c r="C285" s="21" t="s">
        <v>2378</v>
      </c>
      <c r="D285" s="166">
        <v>4</v>
      </c>
      <c r="E285" s="167" t="s">
        <v>2379</v>
      </c>
      <c r="F285" s="168">
        <v>44372</v>
      </c>
      <c r="G285" s="169" t="s">
        <v>2380</v>
      </c>
      <c r="H285" s="167" t="s">
        <v>2234</v>
      </c>
      <c r="I285" s="167" t="s">
        <v>2351</v>
      </c>
      <c r="J285" s="167" t="s">
        <v>2352</v>
      </c>
      <c r="K285">
        <v>14821</v>
      </c>
      <c r="L285">
        <v>50821</v>
      </c>
      <c r="M285" s="23"/>
      <c r="N285" s="23">
        <v>44375</v>
      </c>
      <c r="P285" s="25">
        <v>0</v>
      </c>
      <c r="Q285" s="25">
        <v>22000000</v>
      </c>
      <c r="R285" s="109">
        <f t="shared" si="42"/>
        <v>22000000</v>
      </c>
      <c r="S285" s="22" t="s">
        <v>2126</v>
      </c>
      <c r="T285" s="22" t="s">
        <v>2127</v>
      </c>
      <c r="U285" s="27" t="s">
        <v>79</v>
      </c>
      <c r="V285" s="27">
        <v>830055030</v>
      </c>
      <c r="W285" t="s">
        <v>2285</v>
      </c>
      <c r="X285" s="27" t="s">
        <v>79</v>
      </c>
      <c r="Y285" t="s">
        <v>2381</v>
      </c>
      <c r="Z285" s="22" t="s">
        <v>98</v>
      </c>
      <c r="AA285" s="22" t="s">
        <v>270</v>
      </c>
      <c r="AB285" s="150" t="s">
        <v>2130</v>
      </c>
      <c r="AC285" s="45">
        <v>44437</v>
      </c>
      <c r="AD285" s="22" t="s">
        <v>2382</v>
      </c>
      <c r="AE285" s="17" t="s">
        <v>216</v>
      </c>
      <c r="AF285" s="22" t="s">
        <v>83</v>
      </c>
      <c r="AG285" s="22" t="s">
        <v>78</v>
      </c>
      <c r="AH285" s="31">
        <v>52821677</v>
      </c>
      <c r="AI285" s="17" t="s">
        <v>217</v>
      </c>
      <c r="AJ285" s="24">
        <v>60</v>
      </c>
      <c r="AK285" s="22" t="s">
        <v>85</v>
      </c>
      <c r="AL285" s="52">
        <v>44378</v>
      </c>
      <c r="AM285" s="151" t="s">
        <v>79</v>
      </c>
      <c r="AN285" s="22" t="s">
        <v>86</v>
      </c>
      <c r="AO285" s="24">
        <v>0</v>
      </c>
      <c r="AP285" s="27">
        <v>0</v>
      </c>
      <c r="AQ285" s="127"/>
      <c r="AR285" s="30">
        <v>0</v>
      </c>
      <c r="AS285" s="127"/>
      <c r="AT285" s="36">
        <v>44378</v>
      </c>
      <c r="AU285" s="36">
        <v>44439</v>
      </c>
      <c r="AV285" s="20"/>
      <c r="AW285" s="22" t="s">
        <v>87</v>
      </c>
      <c r="AX285" s="22"/>
      <c r="AY285" s="22"/>
      <c r="AZ285" s="22" t="s">
        <v>87</v>
      </c>
      <c r="BA285" s="22">
        <v>0</v>
      </c>
      <c r="BB285" s="22"/>
      <c r="BC285" s="22"/>
      <c r="BD285" s="22"/>
      <c r="BE285" s="37" t="s">
        <v>2383</v>
      </c>
      <c r="BF285" s="38">
        <f t="shared" si="44"/>
        <v>22000000</v>
      </c>
      <c r="BG285" s="39" t="s">
        <v>114</v>
      </c>
      <c r="BH285" s="40" t="s">
        <v>2384</v>
      </c>
      <c r="BI285" s="17" t="s">
        <v>172</v>
      </c>
      <c r="BK285" s="51" t="s">
        <v>2385</v>
      </c>
      <c r="BL285" s="17" t="s">
        <v>79</v>
      </c>
      <c r="BO285" s="113"/>
      <c r="BP285" s="113">
        <f t="shared" si="46"/>
        <v>2200000</v>
      </c>
      <c r="BQ285" s="127"/>
      <c r="BR285" s="17" t="s">
        <v>79</v>
      </c>
      <c r="BS285" s="17"/>
      <c r="BT285" s="17"/>
    </row>
    <row r="286" spans="1:72" ht="12.75" customHeight="1">
      <c r="A286" s="165" t="s">
        <v>2386</v>
      </c>
      <c r="B286" s="20" t="s">
        <v>70</v>
      </c>
      <c r="C286" s="21" t="s">
        <v>2387</v>
      </c>
      <c r="D286" s="166">
        <v>5</v>
      </c>
      <c r="E286" s="167" t="s">
        <v>2388</v>
      </c>
      <c r="F286" s="168">
        <v>44389</v>
      </c>
      <c r="G286" s="169" t="s">
        <v>2389</v>
      </c>
      <c r="H286" s="167" t="s">
        <v>2234</v>
      </c>
      <c r="I286" s="167" t="s">
        <v>2351</v>
      </c>
      <c r="J286" s="167" t="s">
        <v>2352</v>
      </c>
      <c r="K286">
        <v>33521</v>
      </c>
      <c r="L286">
        <v>53021</v>
      </c>
      <c r="M286" s="23"/>
      <c r="N286" s="23">
        <v>44389</v>
      </c>
      <c r="P286" s="25">
        <v>0</v>
      </c>
      <c r="Q286" s="25">
        <v>5857775</v>
      </c>
      <c r="R286" s="109">
        <f t="shared" si="42"/>
        <v>5857775</v>
      </c>
      <c r="S286" s="22" t="s">
        <v>2126</v>
      </c>
      <c r="T286" s="22" t="s">
        <v>2127</v>
      </c>
      <c r="U286" s="27" t="s">
        <v>79</v>
      </c>
      <c r="V286" s="27">
        <v>900207195</v>
      </c>
      <c r="W286" t="s">
        <v>2217</v>
      </c>
      <c r="X286" s="27" t="s">
        <v>79</v>
      </c>
      <c r="Z286" s="22" t="s">
        <v>98</v>
      </c>
      <c r="AA286" s="22" t="s">
        <v>270</v>
      </c>
      <c r="AB286" s="150" t="s">
        <v>2130</v>
      </c>
      <c r="AC286" s="45">
        <v>44390</v>
      </c>
      <c r="AD286" s="22" t="s">
        <v>2390</v>
      </c>
      <c r="AE286" s="17" t="s">
        <v>178</v>
      </c>
      <c r="AF286" s="22" t="s">
        <v>83</v>
      </c>
      <c r="AG286" s="22" t="s">
        <v>78</v>
      </c>
      <c r="AH286" s="31">
        <v>35114738</v>
      </c>
      <c r="AI286" s="17" t="s">
        <v>179</v>
      </c>
      <c r="AJ286" s="24">
        <v>195</v>
      </c>
      <c r="AK286" s="22" t="s">
        <v>85</v>
      </c>
      <c r="AL286" s="52">
        <v>44392</v>
      </c>
      <c r="AM286" s="151" t="s">
        <v>79</v>
      </c>
      <c r="AN286" s="22" t="s">
        <v>86</v>
      </c>
      <c r="AO286" s="24">
        <v>0</v>
      </c>
      <c r="AP286" s="27">
        <v>0</v>
      </c>
      <c r="AQ286" s="127"/>
      <c r="AR286" s="30">
        <v>0</v>
      </c>
      <c r="AS286" s="127"/>
      <c r="AT286" s="36">
        <v>44392</v>
      </c>
      <c r="AU286" s="36">
        <v>44559</v>
      </c>
      <c r="AV286" s="20"/>
      <c r="AW286" s="22" t="s">
        <v>87</v>
      </c>
      <c r="AX286" s="22"/>
      <c r="AY286" s="22"/>
      <c r="AZ286" s="22" t="s">
        <v>87</v>
      </c>
      <c r="BA286" s="22">
        <v>0</v>
      </c>
      <c r="BB286" s="22"/>
      <c r="BC286" s="22"/>
      <c r="BD286" s="22"/>
      <c r="BE286" s="37" t="s">
        <v>2391</v>
      </c>
      <c r="BF286" s="38">
        <f t="shared" si="44"/>
        <v>5857775</v>
      </c>
      <c r="BG286" s="39" t="s">
        <v>114</v>
      </c>
      <c r="BH286" s="40" t="s">
        <v>2392</v>
      </c>
      <c r="BI286" s="17" t="s">
        <v>91</v>
      </c>
      <c r="BK286" s="51" t="s">
        <v>2393</v>
      </c>
      <c r="BL286" s="17" t="s">
        <v>79</v>
      </c>
      <c r="BO286" s="113"/>
      <c r="BP286" s="113">
        <f t="shared" si="46"/>
        <v>585777.5</v>
      </c>
      <c r="BQ286" s="127"/>
    </row>
    <row r="287" spans="1:72" ht="12.75" customHeight="1">
      <c r="A287" s="165" t="s">
        <v>2394</v>
      </c>
      <c r="B287" s="20" t="s">
        <v>70</v>
      </c>
      <c r="C287" s="21" t="s">
        <v>2395</v>
      </c>
      <c r="D287" s="166">
        <v>6</v>
      </c>
      <c r="E287" s="167" t="s">
        <v>2396</v>
      </c>
      <c r="F287" s="168">
        <v>44432</v>
      </c>
      <c r="G287" s="169" t="s">
        <v>2397</v>
      </c>
      <c r="H287" s="167" t="s">
        <v>2234</v>
      </c>
      <c r="I287" s="167" t="s">
        <v>2351</v>
      </c>
      <c r="J287" s="167" t="s">
        <v>2352</v>
      </c>
      <c r="K287">
        <v>25121</v>
      </c>
      <c r="L287">
        <v>63421</v>
      </c>
      <c r="M287" s="23"/>
      <c r="N287" s="23">
        <v>44433</v>
      </c>
      <c r="P287" s="25">
        <v>0</v>
      </c>
      <c r="Q287" s="25">
        <v>15842533</v>
      </c>
      <c r="R287" s="109">
        <f t="shared" si="42"/>
        <v>15842533</v>
      </c>
      <c r="S287" s="22" t="s">
        <v>2126</v>
      </c>
      <c r="T287" s="22" t="s">
        <v>2127</v>
      </c>
      <c r="U287" s="27" t="s">
        <v>79</v>
      </c>
      <c r="V287" s="27">
        <v>900639534</v>
      </c>
      <c r="W287" t="s">
        <v>2137</v>
      </c>
      <c r="X287" s="27" t="s">
        <v>79</v>
      </c>
      <c r="Z287" s="22" t="s">
        <v>98</v>
      </c>
      <c r="AA287" s="22" t="s">
        <v>297</v>
      </c>
      <c r="AB287" s="150" t="s">
        <v>2130</v>
      </c>
      <c r="AC287" s="45">
        <v>44434</v>
      </c>
      <c r="AD287" s="22" t="s">
        <v>2398</v>
      </c>
      <c r="AE287" s="17" t="s">
        <v>189</v>
      </c>
      <c r="AF287" s="22" t="s">
        <v>83</v>
      </c>
      <c r="AG287" s="22" t="s">
        <v>78</v>
      </c>
      <c r="AH287" s="31">
        <v>52197050</v>
      </c>
      <c r="AI287" s="17" t="s">
        <v>190</v>
      </c>
      <c r="AJ287" s="24">
        <v>108</v>
      </c>
      <c r="AK287" s="22" t="s">
        <v>85</v>
      </c>
      <c r="AL287" s="52">
        <v>44434</v>
      </c>
      <c r="AM287" s="151" t="s">
        <v>79</v>
      </c>
      <c r="AN287" s="22" t="s">
        <v>86</v>
      </c>
      <c r="AO287" s="24">
        <v>0</v>
      </c>
      <c r="AP287" s="27">
        <v>0</v>
      </c>
      <c r="AQ287" s="127"/>
      <c r="AR287" s="30">
        <v>0</v>
      </c>
      <c r="AS287" s="127"/>
      <c r="AT287" s="36">
        <v>44434</v>
      </c>
      <c r="AU287" s="36">
        <v>44545</v>
      </c>
      <c r="AV287" s="20"/>
      <c r="AW287" s="22" t="s">
        <v>87</v>
      </c>
      <c r="AX287" s="22"/>
      <c r="AY287" s="22"/>
      <c r="AZ287" s="22" t="s">
        <v>87</v>
      </c>
      <c r="BA287" s="22">
        <v>0</v>
      </c>
      <c r="BB287" s="17"/>
      <c r="BC287" s="22"/>
      <c r="BD287" s="22"/>
      <c r="BE287" s="37" t="s">
        <v>2399</v>
      </c>
      <c r="BF287" s="38">
        <f t="shared" si="44"/>
        <v>15842533</v>
      </c>
      <c r="BG287" s="39" t="s">
        <v>114</v>
      </c>
      <c r="BH287" s="40" t="s">
        <v>2400</v>
      </c>
      <c r="BI287" s="17" t="s">
        <v>172</v>
      </c>
      <c r="BK287" s="51" t="s">
        <v>2401</v>
      </c>
      <c r="BL287" s="17" t="s">
        <v>79</v>
      </c>
      <c r="BO287" s="113"/>
      <c r="BP287" s="113">
        <f t="shared" si="46"/>
        <v>1584253.3</v>
      </c>
      <c r="BQ287" s="127"/>
    </row>
    <row r="288" spans="1:72" ht="12.75" customHeight="1">
      <c r="A288" s="165" t="s">
        <v>2402</v>
      </c>
      <c r="B288" s="20" t="s">
        <v>70</v>
      </c>
      <c r="C288" s="21" t="s">
        <v>2403</v>
      </c>
      <c r="D288" s="166">
        <v>7</v>
      </c>
      <c r="E288" s="167" t="s">
        <v>2404</v>
      </c>
      <c r="F288" s="168">
        <v>44460</v>
      </c>
      <c r="G288" s="169" t="s">
        <v>2405</v>
      </c>
      <c r="H288" s="167" t="s">
        <v>2234</v>
      </c>
      <c r="I288" s="167" t="s">
        <v>2351</v>
      </c>
      <c r="J288" s="167" t="s">
        <v>2352</v>
      </c>
      <c r="K288">
        <v>23921</v>
      </c>
      <c r="L288">
        <v>73721</v>
      </c>
      <c r="M288" s="23"/>
      <c r="N288" s="23">
        <v>44461</v>
      </c>
      <c r="P288" s="25">
        <v>0</v>
      </c>
      <c r="Q288" s="25">
        <v>10009808</v>
      </c>
      <c r="R288" s="109">
        <f t="shared" si="42"/>
        <v>10009808</v>
      </c>
      <c r="S288" s="22" t="s">
        <v>77</v>
      </c>
      <c r="T288" s="22" t="s">
        <v>78</v>
      </c>
      <c r="U288" s="27">
        <v>79396656</v>
      </c>
      <c r="V288" s="27" t="s">
        <v>79</v>
      </c>
      <c r="W288" s="28" t="s">
        <v>80</v>
      </c>
      <c r="X288" s="27" t="s">
        <v>79</v>
      </c>
      <c r="Z288" s="22" t="s">
        <v>98</v>
      </c>
      <c r="AA288" s="22" t="s">
        <v>99</v>
      </c>
      <c r="AB288" s="150" t="s">
        <v>2130</v>
      </c>
      <c r="AC288" s="45">
        <v>44461</v>
      </c>
      <c r="AD288" s="22" t="s">
        <v>2406</v>
      </c>
      <c r="AE288" s="17" t="s">
        <v>272</v>
      </c>
      <c r="AF288" s="22" t="s">
        <v>83</v>
      </c>
      <c r="AG288" s="22" t="s">
        <v>78</v>
      </c>
      <c r="AH288" s="31">
        <v>51723033</v>
      </c>
      <c r="AI288" s="17" t="s">
        <v>273</v>
      </c>
      <c r="AJ288" s="24">
        <v>68</v>
      </c>
      <c r="AK288" s="22" t="s">
        <v>85</v>
      </c>
      <c r="AL288" s="52">
        <v>44462</v>
      </c>
      <c r="AM288" s="151" t="s">
        <v>79</v>
      </c>
      <c r="AN288" s="22" t="s">
        <v>86</v>
      </c>
      <c r="AO288" s="24">
        <v>0</v>
      </c>
      <c r="AP288" s="27">
        <v>0</v>
      </c>
      <c r="AQ288" s="127"/>
      <c r="AR288" s="30">
        <v>0</v>
      </c>
      <c r="AS288" s="127"/>
      <c r="AT288" s="36">
        <v>44462</v>
      </c>
      <c r="AU288" s="36">
        <v>44530</v>
      </c>
      <c r="AV288" s="20"/>
      <c r="AW288" s="22" t="s">
        <v>87</v>
      </c>
      <c r="AX288" s="22"/>
      <c r="AY288" s="22"/>
      <c r="AZ288" s="22" t="s">
        <v>87</v>
      </c>
      <c r="BA288" s="22">
        <v>0</v>
      </c>
      <c r="BB288" s="17"/>
      <c r="BC288" s="22"/>
      <c r="BD288" s="22"/>
      <c r="BE288" s="37" t="s">
        <v>2407</v>
      </c>
      <c r="BF288" s="38">
        <f t="shared" si="44"/>
        <v>10009808</v>
      </c>
      <c r="BG288" s="39" t="s">
        <v>96</v>
      </c>
      <c r="BH288" s="40" t="s">
        <v>2408</v>
      </c>
      <c r="BI288" s="17" t="s">
        <v>172</v>
      </c>
      <c r="BK288" s="51" t="s">
        <v>2409</v>
      </c>
      <c r="BL288" s="17" t="s">
        <v>79</v>
      </c>
      <c r="BO288" s="152" t="s">
        <v>190</v>
      </c>
      <c r="BP288" s="113">
        <f t="shared" si="46"/>
        <v>1000980.8</v>
      </c>
      <c r="BQ288" s="127"/>
    </row>
    <row r="289" spans="1:69" ht="12.75" customHeight="1">
      <c r="A289" s="165" t="s">
        <v>2410</v>
      </c>
      <c r="B289" s="20" t="s">
        <v>70</v>
      </c>
      <c r="C289" s="21" t="s">
        <v>2411</v>
      </c>
      <c r="D289" s="166">
        <v>8</v>
      </c>
      <c r="E289" s="167" t="s">
        <v>2412</v>
      </c>
      <c r="F289" s="168">
        <v>44480</v>
      </c>
      <c r="G289" s="169" t="s">
        <v>2413</v>
      </c>
      <c r="H289" s="167" t="s">
        <v>2234</v>
      </c>
      <c r="I289" s="167" t="s">
        <v>2351</v>
      </c>
      <c r="J289" s="167" t="s">
        <v>2352</v>
      </c>
      <c r="K289">
        <v>25521</v>
      </c>
      <c r="L289">
        <v>80121</v>
      </c>
      <c r="M289" s="23"/>
      <c r="N289" s="23">
        <v>44481</v>
      </c>
      <c r="P289" s="25">
        <v>0</v>
      </c>
      <c r="Q289" s="25">
        <v>7818657</v>
      </c>
      <c r="R289" s="109">
        <f t="shared" si="42"/>
        <v>7818657</v>
      </c>
      <c r="S289" s="22" t="s">
        <v>2126</v>
      </c>
      <c r="T289" s="22" t="s">
        <v>2127</v>
      </c>
      <c r="U289" s="27" t="s">
        <v>79</v>
      </c>
      <c r="V289" s="27">
        <v>900434462</v>
      </c>
      <c r="W289" t="s">
        <v>2128</v>
      </c>
      <c r="X289" s="27" t="s">
        <v>79</v>
      </c>
      <c r="Z289" s="22" t="s">
        <v>98</v>
      </c>
      <c r="AA289" s="22" t="s">
        <v>99</v>
      </c>
      <c r="AB289" s="150" t="s">
        <v>2130</v>
      </c>
      <c r="AC289" s="45">
        <v>44481</v>
      </c>
      <c r="AD289" s="22" t="s">
        <v>2414</v>
      </c>
      <c r="AE289" s="17" t="s">
        <v>272</v>
      </c>
      <c r="AF289" s="22" t="s">
        <v>83</v>
      </c>
      <c r="AG289" s="22" t="s">
        <v>78</v>
      </c>
      <c r="AH289" s="31">
        <v>51723033</v>
      </c>
      <c r="AI289" s="17" t="s">
        <v>273</v>
      </c>
      <c r="AJ289" s="24">
        <v>30</v>
      </c>
      <c r="AK289" s="22" t="s">
        <v>85</v>
      </c>
      <c r="AL289" s="52">
        <v>44481</v>
      </c>
      <c r="AM289" s="151" t="s">
        <v>79</v>
      </c>
      <c r="AN289" s="22" t="s">
        <v>86</v>
      </c>
      <c r="AO289" s="24">
        <v>0</v>
      </c>
      <c r="AP289" s="27">
        <v>0</v>
      </c>
      <c r="AQ289" s="127"/>
      <c r="AR289" s="30">
        <v>0</v>
      </c>
      <c r="AS289" s="127"/>
      <c r="AT289" s="36">
        <v>44481</v>
      </c>
      <c r="AU289" s="36">
        <v>44511</v>
      </c>
      <c r="AV289" s="20"/>
      <c r="AW289" s="22" t="s">
        <v>87</v>
      </c>
      <c r="AX289" s="22"/>
      <c r="AY289" s="22"/>
      <c r="AZ289" s="22" t="s">
        <v>87</v>
      </c>
      <c r="BA289" s="22">
        <v>0</v>
      </c>
      <c r="BB289" s="17"/>
      <c r="BC289" s="22"/>
      <c r="BD289" s="22"/>
      <c r="BE289" s="37" t="s">
        <v>2415</v>
      </c>
      <c r="BF289" s="38">
        <f t="shared" si="44"/>
        <v>7818657</v>
      </c>
      <c r="BG289" s="39" t="s">
        <v>96</v>
      </c>
      <c r="BH289" s="40" t="s">
        <v>2416</v>
      </c>
      <c r="BI289" s="17" t="s">
        <v>172</v>
      </c>
      <c r="BK289" s="51" t="s">
        <v>2417</v>
      </c>
      <c r="BL289" s="17" t="s">
        <v>79</v>
      </c>
      <c r="BO289" s="152" t="s">
        <v>190</v>
      </c>
      <c r="BP289" s="113">
        <f t="shared" si="46"/>
        <v>781865.70000000007</v>
      </c>
      <c r="BQ289" s="127"/>
    </row>
    <row r="290" spans="1:69" ht="12.75" customHeight="1">
      <c r="A290" s="165" t="s">
        <v>2418</v>
      </c>
      <c r="B290" s="20" t="s">
        <v>70</v>
      </c>
      <c r="C290" s="21" t="s">
        <v>2419</v>
      </c>
      <c r="D290" s="166">
        <v>9</v>
      </c>
      <c r="E290" s="167" t="s">
        <v>2420</v>
      </c>
      <c r="F290" s="168">
        <v>44529</v>
      </c>
      <c r="G290" s="169" t="s">
        <v>2421</v>
      </c>
      <c r="H290" s="167" t="s">
        <v>2301</v>
      </c>
      <c r="I290" s="167" t="s">
        <v>2351</v>
      </c>
      <c r="J290" s="167" t="s">
        <v>2352</v>
      </c>
      <c r="K290" t="s">
        <v>2176</v>
      </c>
      <c r="L290" t="s">
        <v>2422</v>
      </c>
      <c r="M290" s="23"/>
      <c r="N290" s="23">
        <v>44531</v>
      </c>
      <c r="P290" s="25">
        <v>0</v>
      </c>
      <c r="Q290" s="25">
        <v>138264849</v>
      </c>
      <c r="R290" s="109">
        <f t="shared" si="42"/>
        <v>138264849</v>
      </c>
      <c r="S290" s="22" t="s">
        <v>2126</v>
      </c>
      <c r="T290" s="22" t="s">
        <v>2127</v>
      </c>
      <c r="U290" s="27" t="s">
        <v>79</v>
      </c>
      <c r="V290" s="27">
        <v>800248541</v>
      </c>
      <c r="X290" s="27" t="s">
        <v>79</v>
      </c>
      <c r="Z290" s="22" t="s">
        <v>98</v>
      </c>
      <c r="AA290" s="17" t="s">
        <v>270</v>
      </c>
      <c r="AB290" s="150" t="s">
        <v>2130</v>
      </c>
      <c r="AC290" s="45">
        <v>44530</v>
      </c>
      <c r="AD290" s="22" t="s">
        <v>2423</v>
      </c>
      <c r="AE290" s="17" t="s">
        <v>206</v>
      </c>
      <c r="AF290" s="22" t="s">
        <v>83</v>
      </c>
      <c r="AG290" s="22" t="s">
        <v>78</v>
      </c>
      <c r="AH290" s="31">
        <v>3033010</v>
      </c>
      <c r="AI290" s="17" t="s">
        <v>207</v>
      </c>
      <c r="AJ290" s="24">
        <v>240</v>
      </c>
      <c r="AK290" s="22" t="s">
        <v>85</v>
      </c>
      <c r="AL290" s="52">
        <v>44531</v>
      </c>
      <c r="AM290" s="151" t="s">
        <v>79</v>
      </c>
      <c r="AN290" s="22" t="s">
        <v>86</v>
      </c>
      <c r="AO290" s="24">
        <v>0</v>
      </c>
      <c r="AP290" s="27">
        <v>0</v>
      </c>
      <c r="AQ290" s="127"/>
      <c r="AR290" s="30">
        <v>0</v>
      </c>
      <c r="AS290" s="127"/>
      <c r="AT290" s="36">
        <v>44531</v>
      </c>
      <c r="AU290" s="132">
        <v>44772</v>
      </c>
      <c r="AV290" s="20"/>
      <c r="AW290" s="22" t="s">
        <v>87</v>
      </c>
      <c r="AX290" s="22"/>
      <c r="AY290" s="22"/>
      <c r="AZ290" s="22" t="s">
        <v>87</v>
      </c>
      <c r="BA290" s="22">
        <v>0</v>
      </c>
      <c r="BB290" s="17"/>
      <c r="BC290" s="22"/>
      <c r="BD290" s="17" t="s">
        <v>1897</v>
      </c>
      <c r="BE290" s="37" t="s">
        <v>2424</v>
      </c>
      <c r="BF290" s="38">
        <f t="shared" si="44"/>
        <v>138264849</v>
      </c>
      <c r="BG290" s="39" t="s">
        <v>96</v>
      </c>
      <c r="BH290" s="40" t="s">
        <v>2425</v>
      </c>
      <c r="BI290" s="17" t="s">
        <v>91</v>
      </c>
      <c r="BK290" s="51" t="s">
        <v>2426</v>
      </c>
      <c r="BL290" s="17" t="s">
        <v>79</v>
      </c>
      <c r="BO290" s="152"/>
      <c r="BP290" s="113"/>
      <c r="BQ290" s="127"/>
    </row>
    <row r="291" spans="1:69" ht="12.75" customHeight="1">
      <c r="A291" s="165" t="s">
        <v>2427</v>
      </c>
      <c r="B291" s="20" t="s">
        <v>70</v>
      </c>
      <c r="C291" s="21" t="s">
        <v>2428</v>
      </c>
      <c r="D291" s="166">
        <v>10</v>
      </c>
      <c r="E291" s="167" t="s">
        <v>2429</v>
      </c>
      <c r="F291" s="168">
        <v>44547</v>
      </c>
      <c r="G291" s="169" t="s">
        <v>2430</v>
      </c>
      <c r="H291" s="167" t="s">
        <v>74</v>
      </c>
      <c r="I291" s="167" t="s">
        <v>2351</v>
      </c>
      <c r="J291" s="167" t="s">
        <v>2352</v>
      </c>
      <c r="M291" s="23"/>
      <c r="N291" s="23">
        <v>44550</v>
      </c>
      <c r="P291" s="25">
        <v>0</v>
      </c>
      <c r="Q291" s="25">
        <v>5750000</v>
      </c>
      <c r="R291" s="109">
        <f t="shared" si="42"/>
        <v>5750000</v>
      </c>
      <c r="S291" s="22" t="s">
        <v>2126</v>
      </c>
      <c r="T291" s="22" t="s">
        <v>2127</v>
      </c>
      <c r="U291" s="27" t="s">
        <v>79</v>
      </c>
      <c r="V291" s="27">
        <v>800252836</v>
      </c>
      <c r="X291" s="27" t="s">
        <v>79</v>
      </c>
      <c r="Z291" s="22" t="s">
        <v>98</v>
      </c>
      <c r="AA291" s="22" t="s">
        <v>99</v>
      </c>
      <c r="AB291" s="150" t="s">
        <v>2130</v>
      </c>
      <c r="AC291" s="45">
        <v>44547</v>
      </c>
      <c r="AD291" s="22" t="s">
        <v>2431</v>
      </c>
      <c r="AE291" s="17" t="s">
        <v>206</v>
      </c>
      <c r="AF291" s="22" t="s">
        <v>83</v>
      </c>
      <c r="AG291" s="22" t="s">
        <v>78</v>
      </c>
      <c r="AH291" s="31">
        <v>3033010</v>
      </c>
      <c r="AI291" s="17" t="s">
        <v>207</v>
      </c>
      <c r="AJ291" s="24">
        <v>8</v>
      </c>
      <c r="AK291" s="22" t="s">
        <v>85</v>
      </c>
      <c r="AL291" s="52">
        <v>44553</v>
      </c>
      <c r="AM291" s="151" t="s">
        <v>79</v>
      </c>
      <c r="AN291" s="22" t="s">
        <v>86</v>
      </c>
      <c r="AO291" s="24">
        <v>0</v>
      </c>
      <c r="AP291" s="27">
        <v>0</v>
      </c>
      <c r="AQ291" s="127"/>
      <c r="AR291" s="30">
        <v>0</v>
      </c>
      <c r="AS291" s="127"/>
      <c r="AT291" s="36">
        <v>44553</v>
      </c>
      <c r="AU291" s="36">
        <v>44561</v>
      </c>
      <c r="AV291" s="20"/>
      <c r="AW291" s="22" t="s">
        <v>87</v>
      </c>
      <c r="AX291" s="22"/>
      <c r="AY291" s="22"/>
      <c r="AZ291" s="22" t="s">
        <v>87</v>
      </c>
      <c r="BA291" s="22">
        <v>0</v>
      </c>
      <c r="BB291" s="17"/>
      <c r="BC291" s="22"/>
      <c r="BD291" s="17"/>
      <c r="BE291" s="37" t="s">
        <v>2432</v>
      </c>
      <c r="BF291" s="38">
        <f t="shared" si="44"/>
        <v>5750000</v>
      </c>
      <c r="BG291" s="39" t="s">
        <v>114</v>
      </c>
      <c r="BH291" s="40" t="s">
        <v>2433</v>
      </c>
      <c r="BI291" s="17" t="s">
        <v>91</v>
      </c>
      <c r="BK291" s="51" t="s">
        <v>2434</v>
      </c>
      <c r="BL291" s="17"/>
      <c r="BO291" s="152"/>
      <c r="BP291" s="113"/>
      <c r="BQ291" s="127"/>
    </row>
    <row r="292" spans="1:69" ht="12.75" customHeight="1">
      <c r="A292" s="165" t="s">
        <v>2435</v>
      </c>
      <c r="B292" s="20" t="s">
        <v>70</v>
      </c>
      <c r="C292" s="21" t="s">
        <v>2436</v>
      </c>
      <c r="D292" s="166">
        <v>11</v>
      </c>
      <c r="E292" s="167" t="s">
        <v>2437</v>
      </c>
      <c r="F292" s="168">
        <v>44546</v>
      </c>
      <c r="G292" s="169" t="s">
        <v>2438</v>
      </c>
      <c r="H292" s="167" t="s">
        <v>2234</v>
      </c>
      <c r="I292" s="167" t="s">
        <v>2351</v>
      </c>
      <c r="J292" s="167" t="s">
        <v>2352</v>
      </c>
      <c r="K292" t="s">
        <v>2439</v>
      </c>
      <c r="L292" t="s">
        <v>2440</v>
      </c>
      <c r="M292" s="23"/>
      <c r="N292" s="23">
        <v>44546</v>
      </c>
      <c r="P292" s="25">
        <v>0</v>
      </c>
      <c r="Q292" s="25">
        <v>40883000</v>
      </c>
      <c r="R292" s="109">
        <f t="shared" si="42"/>
        <v>40883000</v>
      </c>
      <c r="S292" s="22" t="s">
        <v>2126</v>
      </c>
      <c r="T292" s="22" t="s">
        <v>2127</v>
      </c>
      <c r="U292" s="27" t="s">
        <v>79</v>
      </c>
      <c r="V292" s="27">
        <v>800250589</v>
      </c>
      <c r="X292" s="27" t="s">
        <v>79</v>
      </c>
      <c r="Z292" s="22" t="s">
        <v>98</v>
      </c>
      <c r="AA292" s="22" t="s">
        <v>99</v>
      </c>
      <c r="AB292" s="150" t="s">
        <v>2130</v>
      </c>
      <c r="AC292" s="45">
        <v>44547</v>
      </c>
      <c r="AD292" s="22" t="s">
        <v>2431</v>
      </c>
      <c r="AE292" s="17" t="s">
        <v>206</v>
      </c>
      <c r="AF292" s="22" t="s">
        <v>83</v>
      </c>
      <c r="AG292" s="22" t="s">
        <v>78</v>
      </c>
      <c r="AH292" s="31">
        <v>3033010</v>
      </c>
      <c r="AI292" s="17" t="s">
        <v>207</v>
      </c>
      <c r="AJ292" s="24">
        <f>210+11</f>
        <v>221</v>
      </c>
      <c r="AK292" s="22" t="s">
        <v>85</v>
      </c>
      <c r="AL292" s="52">
        <v>44550</v>
      </c>
      <c r="AM292" s="151" t="s">
        <v>79</v>
      </c>
      <c r="AN292" s="22" t="s">
        <v>86</v>
      </c>
      <c r="AO292" s="24">
        <v>0</v>
      </c>
      <c r="AP292" s="27">
        <v>0</v>
      </c>
      <c r="AQ292" s="127"/>
      <c r="AR292" s="30">
        <v>0</v>
      </c>
      <c r="AS292" s="127"/>
      <c r="AT292" s="36">
        <v>44550</v>
      </c>
      <c r="AU292" s="132">
        <v>44773</v>
      </c>
      <c r="AV292" s="20"/>
      <c r="AW292" s="22" t="s">
        <v>87</v>
      </c>
      <c r="AX292" s="22"/>
      <c r="AY292" s="22"/>
      <c r="AZ292" s="22" t="s">
        <v>87</v>
      </c>
      <c r="BA292" s="22">
        <v>0</v>
      </c>
      <c r="BB292" s="17"/>
      <c r="BC292" s="22"/>
      <c r="BD292" s="17" t="s">
        <v>1897</v>
      </c>
      <c r="BE292" s="37" t="s">
        <v>2441</v>
      </c>
      <c r="BF292" s="38">
        <f t="shared" si="44"/>
        <v>40883000</v>
      </c>
      <c r="BG292" s="39" t="s">
        <v>96</v>
      </c>
      <c r="BH292" s="40" t="s">
        <v>2442</v>
      </c>
      <c r="BI292" s="17" t="s">
        <v>91</v>
      </c>
      <c r="BK292" s="51" t="s">
        <v>2443</v>
      </c>
      <c r="BL292" s="17"/>
      <c r="BO292" s="152"/>
      <c r="BP292" s="113"/>
      <c r="BQ292" s="127"/>
    </row>
    <row r="293" spans="1:69" ht="12.75" customHeight="1">
      <c r="A293" s="170" t="s">
        <v>2444</v>
      </c>
      <c r="B293" s="20" t="s">
        <v>70</v>
      </c>
      <c r="C293" s="21" t="s">
        <v>2445</v>
      </c>
      <c r="D293" s="171">
        <v>1</v>
      </c>
      <c r="E293" s="172" t="s">
        <v>2446</v>
      </c>
      <c r="F293" s="173">
        <v>44314</v>
      </c>
      <c r="G293" s="172" t="s">
        <v>2447</v>
      </c>
      <c r="H293" s="172" t="s">
        <v>2234</v>
      </c>
      <c r="I293" s="172" t="s">
        <v>2235</v>
      </c>
      <c r="J293" s="172" t="s">
        <v>2448</v>
      </c>
      <c r="K293">
        <v>28821</v>
      </c>
      <c r="L293">
        <v>36821</v>
      </c>
      <c r="M293" s="23"/>
      <c r="N293" s="23">
        <v>44314</v>
      </c>
      <c r="P293" s="25">
        <v>0</v>
      </c>
      <c r="Q293" s="25">
        <v>5467098</v>
      </c>
      <c r="R293" s="109">
        <f t="shared" si="42"/>
        <v>5467098</v>
      </c>
      <c r="S293" s="22" t="s">
        <v>2126</v>
      </c>
      <c r="T293" s="22" t="s">
        <v>2127</v>
      </c>
      <c r="U293" s="27" t="s">
        <v>79</v>
      </c>
      <c r="V293" s="27">
        <v>901312112</v>
      </c>
      <c r="W293" s="28" t="s">
        <v>2247</v>
      </c>
      <c r="X293" s="27" t="s">
        <v>79</v>
      </c>
      <c r="Y293" t="s">
        <v>2449</v>
      </c>
      <c r="Z293" s="22" t="s">
        <v>98</v>
      </c>
      <c r="AA293" s="17" t="s">
        <v>99</v>
      </c>
      <c r="AB293" s="150" t="s">
        <v>2139</v>
      </c>
      <c r="AC293" s="45">
        <v>44316</v>
      </c>
      <c r="AD293" s="22" t="s">
        <v>2450</v>
      </c>
      <c r="AE293" s="17" t="s">
        <v>272</v>
      </c>
      <c r="AF293" s="22" t="s">
        <v>83</v>
      </c>
      <c r="AG293" s="22" t="s">
        <v>78</v>
      </c>
      <c r="AH293" s="31">
        <v>51723033</v>
      </c>
      <c r="AI293" s="17" t="s">
        <v>273</v>
      </c>
      <c r="AJ293" s="24">
        <v>241</v>
      </c>
      <c r="AK293" s="22" t="s">
        <v>85</v>
      </c>
      <c r="AL293" s="52">
        <v>44316</v>
      </c>
      <c r="AM293" s="151" t="s">
        <v>79</v>
      </c>
      <c r="AN293" s="22" t="s">
        <v>86</v>
      </c>
      <c r="AO293" s="24">
        <v>0</v>
      </c>
      <c r="AP293" s="27">
        <v>0</v>
      </c>
      <c r="AQ293" s="127"/>
      <c r="AR293" s="30">
        <v>0</v>
      </c>
      <c r="AS293" s="127"/>
      <c r="AT293" s="36">
        <f>MAX(N293,AL293,AM293)</f>
        <v>44316</v>
      </c>
      <c r="AU293" s="36">
        <v>44561</v>
      </c>
      <c r="AV293" s="20"/>
      <c r="AW293" s="22" t="s">
        <v>87</v>
      </c>
      <c r="AX293" s="22"/>
      <c r="AY293" s="22"/>
      <c r="AZ293" s="22" t="s">
        <v>87</v>
      </c>
      <c r="BA293" s="22">
        <v>0</v>
      </c>
      <c r="BB293" s="22"/>
      <c r="BC293" s="22"/>
      <c r="BD293" s="22"/>
      <c r="BE293" s="37" t="s">
        <v>2451</v>
      </c>
      <c r="BF293" s="38">
        <f t="shared" si="44"/>
        <v>5467098</v>
      </c>
      <c r="BG293" s="39" t="s">
        <v>196</v>
      </c>
      <c r="BH293" s="65" t="s">
        <v>2452</v>
      </c>
      <c r="BI293" s="17" t="s">
        <v>91</v>
      </c>
      <c r="BK293" s="51" t="s">
        <v>2453</v>
      </c>
      <c r="BL293" s="17" t="s">
        <v>79</v>
      </c>
      <c r="BO293" s="113"/>
      <c r="BP293" s="113">
        <f>Q293*0.1</f>
        <v>546709.80000000005</v>
      </c>
      <c r="BQ293" s="127">
        <v>44926</v>
      </c>
    </row>
    <row r="294" spans="1:69" ht="12.75" customHeight="1">
      <c r="A294" s="170" t="s">
        <v>2454</v>
      </c>
      <c r="B294" s="20" t="s">
        <v>70</v>
      </c>
      <c r="C294" s="21" t="s">
        <v>2455</v>
      </c>
      <c r="D294" s="171">
        <v>4</v>
      </c>
      <c r="E294" s="172" t="s">
        <v>2456</v>
      </c>
      <c r="F294" s="173">
        <v>44544</v>
      </c>
      <c r="G294" s="172" t="s">
        <v>2457</v>
      </c>
      <c r="H294" s="172" t="s">
        <v>2234</v>
      </c>
      <c r="I294" s="172" t="s">
        <v>2235</v>
      </c>
      <c r="J294" s="172" t="s">
        <v>2448</v>
      </c>
      <c r="K294" t="s">
        <v>2439</v>
      </c>
      <c r="L294" t="s">
        <v>2458</v>
      </c>
      <c r="M294" s="23"/>
      <c r="N294" s="23">
        <v>44544</v>
      </c>
      <c r="P294" s="25">
        <v>0</v>
      </c>
      <c r="Q294" s="25">
        <v>30484961</v>
      </c>
      <c r="R294" s="109">
        <f t="shared" si="42"/>
        <v>30484961</v>
      </c>
      <c r="S294" s="22" t="s">
        <v>2126</v>
      </c>
      <c r="T294" s="22" t="s">
        <v>2127</v>
      </c>
      <c r="U294" s="27" t="s">
        <v>79</v>
      </c>
      <c r="V294" s="27">
        <v>811009788</v>
      </c>
      <c r="W294" s="28"/>
      <c r="X294" s="27" t="s">
        <v>79</v>
      </c>
      <c r="Y294" t="s">
        <v>2449</v>
      </c>
      <c r="Z294" s="22" t="s">
        <v>98</v>
      </c>
      <c r="AA294" s="17" t="s">
        <v>270</v>
      </c>
      <c r="AB294" s="150" t="s">
        <v>2130</v>
      </c>
      <c r="AC294" s="45">
        <v>44543</v>
      </c>
      <c r="AD294" s="22" t="s">
        <v>2459</v>
      </c>
      <c r="AE294" s="17" t="s">
        <v>206</v>
      </c>
      <c r="AF294" s="22" t="s">
        <v>83</v>
      </c>
      <c r="AG294" s="22" t="s">
        <v>78</v>
      </c>
      <c r="AH294" s="31">
        <v>3033010</v>
      </c>
      <c r="AI294" s="17" t="s">
        <v>207</v>
      </c>
      <c r="AJ294" s="24">
        <v>225</v>
      </c>
      <c r="AK294" s="22" t="s">
        <v>85</v>
      </c>
      <c r="AL294" s="52">
        <v>44546</v>
      </c>
      <c r="AM294" s="151" t="s">
        <v>79</v>
      </c>
      <c r="AN294" s="22" t="s">
        <v>86</v>
      </c>
      <c r="AO294" s="24">
        <v>0</v>
      </c>
      <c r="AP294" s="27">
        <v>0</v>
      </c>
      <c r="AQ294" s="127"/>
      <c r="AR294" s="30">
        <v>0</v>
      </c>
      <c r="AS294" s="127"/>
      <c r="AT294" s="36">
        <v>44546</v>
      </c>
      <c r="AU294" s="132">
        <v>44773</v>
      </c>
      <c r="AV294" s="20"/>
      <c r="AW294" s="22" t="s">
        <v>87</v>
      </c>
      <c r="AX294" s="22"/>
      <c r="AY294" s="22"/>
      <c r="AZ294" s="22" t="s">
        <v>87</v>
      </c>
      <c r="BA294" s="22">
        <v>0</v>
      </c>
      <c r="BB294" s="17"/>
      <c r="BC294" s="22"/>
      <c r="BD294" s="17" t="s">
        <v>1897</v>
      </c>
      <c r="BE294" s="37" t="s">
        <v>2460</v>
      </c>
      <c r="BF294" s="38">
        <f t="shared" si="44"/>
        <v>30484961</v>
      </c>
      <c r="BG294" s="39" t="s">
        <v>143</v>
      </c>
      <c r="BH294" s="65" t="s">
        <v>2461</v>
      </c>
      <c r="BI294" s="17" t="s">
        <v>91</v>
      </c>
      <c r="BK294" s="51" t="s">
        <v>2462</v>
      </c>
      <c r="BL294" s="17"/>
      <c r="BO294" s="113"/>
      <c r="BP294" s="113"/>
      <c r="BQ294" s="127"/>
    </row>
    <row r="295" spans="1:69" ht="12.75" customHeight="1">
      <c r="A295" s="174" t="s">
        <v>2463</v>
      </c>
      <c r="B295" s="20" t="s">
        <v>70</v>
      </c>
      <c r="C295" s="21" t="s">
        <v>2464</v>
      </c>
      <c r="D295" s="175">
        <v>1</v>
      </c>
      <c r="E295" s="175" t="s">
        <v>2465</v>
      </c>
      <c r="F295" s="176">
        <v>44517</v>
      </c>
      <c r="G295" s="175" t="s">
        <v>2466</v>
      </c>
      <c r="H295" s="175" t="s">
        <v>2234</v>
      </c>
      <c r="I295" s="175" t="s">
        <v>2467</v>
      </c>
      <c r="J295" s="175"/>
      <c r="K295">
        <v>41521</v>
      </c>
      <c r="L295">
        <v>95621</v>
      </c>
      <c r="M295" s="23"/>
      <c r="N295" s="23">
        <v>44517</v>
      </c>
      <c r="P295" s="25">
        <v>0</v>
      </c>
      <c r="Q295" s="25">
        <v>39510013</v>
      </c>
      <c r="R295" s="109">
        <f t="shared" si="42"/>
        <v>39510013</v>
      </c>
      <c r="S295" s="22" t="s">
        <v>2126</v>
      </c>
      <c r="T295" s="22" t="s">
        <v>2127</v>
      </c>
      <c r="U295" s="27" t="s">
        <v>79</v>
      </c>
      <c r="V295" s="27">
        <v>860002534</v>
      </c>
      <c r="W295" s="28" t="s">
        <v>847</v>
      </c>
      <c r="X295" s="27" t="s">
        <v>79</v>
      </c>
      <c r="Z295" s="22" t="s">
        <v>81</v>
      </c>
      <c r="AA295" s="29"/>
      <c r="AB295" s="30" t="s">
        <v>79</v>
      </c>
      <c r="AC295" s="30" t="s">
        <v>79</v>
      </c>
      <c r="AD295" s="30" t="s">
        <v>79</v>
      </c>
      <c r="AE295" s="17" t="s">
        <v>206</v>
      </c>
      <c r="AF295" s="22" t="s">
        <v>83</v>
      </c>
      <c r="AG295" s="22" t="s">
        <v>78</v>
      </c>
      <c r="AH295" s="31">
        <v>3033010</v>
      </c>
      <c r="AI295" s="17" t="s">
        <v>207</v>
      </c>
      <c r="AJ295" s="24">
        <v>29</v>
      </c>
      <c r="AK295" s="22" t="s">
        <v>85</v>
      </c>
      <c r="AL295" s="32" t="s">
        <v>79</v>
      </c>
      <c r="AM295" s="151" t="s">
        <v>79</v>
      </c>
      <c r="AN295" s="22" t="s">
        <v>86</v>
      </c>
      <c r="AO295" s="24">
        <v>0</v>
      </c>
      <c r="AP295" s="27">
        <v>0</v>
      </c>
      <c r="AQ295" s="127"/>
      <c r="AR295" s="30">
        <v>0</v>
      </c>
      <c r="AS295" s="127"/>
      <c r="AT295" s="36">
        <v>44517</v>
      </c>
      <c r="AU295" s="36">
        <v>44545</v>
      </c>
      <c r="AV295" s="20"/>
      <c r="AW295" s="22" t="s">
        <v>87</v>
      </c>
      <c r="AX295" s="22"/>
      <c r="AY295" s="22"/>
      <c r="AZ295" s="22" t="s">
        <v>87</v>
      </c>
      <c r="BA295" s="22">
        <v>0</v>
      </c>
      <c r="BB295" s="22"/>
      <c r="BC295" s="22"/>
      <c r="BD295" s="22"/>
      <c r="BE295" s="37" t="s">
        <v>2468</v>
      </c>
      <c r="BF295" s="38">
        <f t="shared" si="44"/>
        <v>39510013</v>
      </c>
      <c r="BG295" s="39" t="s">
        <v>114</v>
      </c>
      <c r="BH295" s="51" t="s">
        <v>2469</v>
      </c>
      <c r="BI295" s="17" t="s">
        <v>172</v>
      </c>
      <c r="BK295" s="51" t="s">
        <v>2470</v>
      </c>
      <c r="BL295" s="17" t="s">
        <v>79</v>
      </c>
    </row>
    <row r="296" spans="1:69" ht="12.75" customHeight="1">
      <c r="A296" s="177" t="s">
        <v>2471</v>
      </c>
      <c r="B296" s="20" t="s">
        <v>70</v>
      </c>
      <c r="C296" s="21" t="s">
        <v>2472</v>
      </c>
      <c r="D296" s="178">
        <v>1</v>
      </c>
      <c r="E296" s="178" t="s">
        <v>2473</v>
      </c>
      <c r="F296" s="179">
        <v>44453</v>
      </c>
      <c r="G296" s="178" t="s">
        <v>2474</v>
      </c>
      <c r="H296" s="178" t="s">
        <v>74</v>
      </c>
      <c r="I296" s="178" t="s">
        <v>2351</v>
      </c>
      <c r="J296" s="178" t="s">
        <v>2475</v>
      </c>
      <c r="K296">
        <v>41621</v>
      </c>
      <c r="L296">
        <v>68821</v>
      </c>
      <c r="M296" s="23"/>
      <c r="N296" s="23">
        <v>44453</v>
      </c>
      <c r="P296" s="25">
        <v>0</v>
      </c>
      <c r="Q296" s="25">
        <v>102000000</v>
      </c>
      <c r="R296" s="109">
        <f t="shared" si="42"/>
        <v>102000000</v>
      </c>
      <c r="S296" s="22" t="s">
        <v>2126</v>
      </c>
      <c r="T296" s="22" t="s">
        <v>2127</v>
      </c>
      <c r="U296" s="27" t="s">
        <v>79</v>
      </c>
      <c r="V296" s="27">
        <v>899999004</v>
      </c>
      <c r="W296" s="28" t="s">
        <v>2285</v>
      </c>
      <c r="X296" s="27" t="s">
        <v>79</v>
      </c>
      <c r="Y296" t="s">
        <v>2476</v>
      </c>
      <c r="Z296" s="22" t="s">
        <v>81</v>
      </c>
      <c r="AA296" s="29"/>
      <c r="AB296" s="30" t="s">
        <v>79</v>
      </c>
      <c r="AC296" s="30" t="s">
        <v>79</v>
      </c>
      <c r="AD296" s="30" t="s">
        <v>79</v>
      </c>
      <c r="AE296" s="17" t="s">
        <v>189</v>
      </c>
      <c r="AF296" s="22" t="s">
        <v>83</v>
      </c>
      <c r="AG296" s="22" t="s">
        <v>78</v>
      </c>
      <c r="AH296" s="31">
        <v>52197050</v>
      </c>
      <c r="AI296" s="17" t="s">
        <v>190</v>
      </c>
      <c r="AJ296" s="24">
        <v>92</v>
      </c>
      <c r="AK296" s="22" t="s">
        <v>85</v>
      </c>
      <c r="AL296" s="32" t="s">
        <v>79</v>
      </c>
      <c r="AM296" s="151" t="s">
        <v>79</v>
      </c>
      <c r="AN296" s="22" t="s">
        <v>86</v>
      </c>
      <c r="AO296" s="24">
        <v>0</v>
      </c>
      <c r="AP296" s="27">
        <v>0</v>
      </c>
      <c r="AQ296" s="127"/>
      <c r="AR296" s="30">
        <v>0</v>
      </c>
      <c r="AS296" s="127"/>
      <c r="AT296" s="36">
        <v>44489</v>
      </c>
      <c r="AU296" s="36">
        <v>44560</v>
      </c>
      <c r="AV296" s="20"/>
      <c r="AW296" s="22" t="s">
        <v>87</v>
      </c>
      <c r="AX296" s="22"/>
      <c r="AY296" s="22"/>
      <c r="AZ296" s="22" t="s">
        <v>87</v>
      </c>
      <c r="BA296" s="22">
        <v>0</v>
      </c>
      <c r="BB296" s="22"/>
      <c r="BC296" s="22"/>
      <c r="BD296" s="22"/>
      <c r="BE296" s="37" t="s">
        <v>2477</v>
      </c>
      <c r="BF296" s="38">
        <f t="shared" si="44"/>
        <v>102000000</v>
      </c>
      <c r="BG296" s="39" t="s">
        <v>143</v>
      </c>
      <c r="BH296" s="51" t="s">
        <v>2478</v>
      </c>
      <c r="BI296" s="17" t="s">
        <v>91</v>
      </c>
      <c r="BK296" s="51" t="s">
        <v>2479</v>
      </c>
      <c r="BL296" s="17" t="s">
        <v>79</v>
      </c>
    </row>
    <row r="297" spans="1:69" ht="12.75" customHeight="1">
      <c r="A297" s="177" t="s">
        <v>2480</v>
      </c>
      <c r="B297" s="136" t="s">
        <v>1960</v>
      </c>
      <c r="C297" s="21" t="s">
        <v>2481</v>
      </c>
      <c r="D297" s="178">
        <v>2</v>
      </c>
      <c r="E297" s="178" t="s">
        <v>2482</v>
      </c>
      <c r="F297" s="179">
        <v>44512</v>
      </c>
      <c r="G297" s="178" t="s">
        <v>2483</v>
      </c>
      <c r="H297" s="178" t="s">
        <v>74</v>
      </c>
      <c r="I297" s="178" t="s">
        <v>2351</v>
      </c>
      <c r="J297" s="178" t="s">
        <v>2475</v>
      </c>
      <c r="K297">
        <v>1321</v>
      </c>
      <c r="L297">
        <v>921</v>
      </c>
      <c r="M297" s="23"/>
      <c r="N297" s="23">
        <v>44516</v>
      </c>
      <c r="P297" s="25">
        <v>0</v>
      </c>
      <c r="Q297" s="25">
        <v>7350000</v>
      </c>
      <c r="R297" s="109">
        <f t="shared" si="42"/>
        <v>7350000</v>
      </c>
      <c r="S297" s="22" t="s">
        <v>2126</v>
      </c>
      <c r="T297" s="22" t="s">
        <v>2127</v>
      </c>
      <c r="U297" s="27" t="s">
        <v>79</v>
      </c>
      <c r="V297" s="27">
        <v>825002005</v>
      </c>
      <c r="W297" s="28" t="s">
        <v>2285</v>
      </c>
      <c r="X297" s="27" t="s">
        <v>79</v>
      </c>
      <c r="Z297" s="22" t="s">
        <v>98</v>
      </c>
      <c r="AA297" s="17" t="s">
        <v>270</v>
      </c>
      <c r="AB297" s="150" t="s">
        <v>2139</v>
      </c>
      <c r="AC297" s="137">
        <v>44531</v>
      </c>
      <c r="AD297" s="24" t="s">
        <v>2484</v>
      </c>
      <c r="AE297" s="17" t="s">
        <v>299</v>
      </c>
      <c r="AF297" s="22" t="s">
        <v>83</v>
      </c>
      <c r="AG297" s="22" t="s">
        <v>78</v>
      </c>
      <c r="AH297" s="31">
        <v>80157210</v>
      </c>
      <c r="AI297" s="17" t="s">
        <v>360</v>
      </c>
      <c r="AJ297" s="24">
        <v>30</v>
      </c>
      <c r="AK297" s="22" t="s">
        <v>85</v>
      </c>
      <c r="AL297" s="125">
        <v>44531</v>
      </c>
      <c r="AM297" s="151" t="s">
        <v>79</v>
      </c>
      <c r="AN297" s="22" t="s">
        <v>86</v>
      </c>
      <c r="AO297" s="24">
        <v>0</v>
      </c>
      <c r="AP297" s="27">
        <v>0</v>
      </c>
      <c r="AQ297" s="127"/>
      <c r="AR297" s="30">
        <v>0</v>
      </c>
      <c r="AS297" s="127"/>
      <c r="AT297" s="36">
        <v>44531</v>
      </c>
      <c r="AU297" s="36">
        <v>44560</v>
      </c>
      <c r="AV297" s="20"/>
      <c r="AW297" s="22" t="s">
        <v>87</v>
      </c>
      <c r="AX297" s="22"/>
      <c r="AY297" s="22"/>
      <c r="AZ297" s="22" t="s">
        <v>87</v>
      </c>
      <c r="BA297" s="22">
        <v>0</v>
      </c>
      <c r="BB297" s="22"/>
      <c r="BC297" s="22"/>
      <c r="BD297" s="22"/>
      <c r="BE297" s="37" t="s">
        <v>2485</v>
      </c>
      <c r="BF297" s="38">
        <f t="shared" si="44"/>
        <v>7350000</v>
      </c>
      <c r="BG297" s="39" t="s">
        <v>114</v>
      </c>
      <c r="BH297" s="51" t="s">
        <v>2486</v>
      </c>
      <c r="BI297" s="17" t="s">
        <v>91</v>
      </c>
      <c r="BK297" s="51" t="s">
        <v>2487</v>
      </c>
      <c r="BL297" s="17" t="s">
        <v>79</v>
      </c>
    </row>
    <row r="298" spans="1:69" ht="12.75" customHeight="1">
      <c r="A298" s="177" t="s">
        <v>2488</v>
      </c>
      <c r="B298" s="136" t="s">
        <v>1960</v>
      </c>
      <c r="C298" s="21" t="s">
        <v>2489</v>
      </c>
      <c r="D298" s="178">
        <v>3</v>
      </c>
      <c r="E298" s="178" t="s">
        <v>2490</v>
      </c>
      <c r="F298" s="179">
        <v>44512</v>
      </c>
      <c r="G298" s="178" t="s">
        <v>2491</v>
      </c>
      <c r="H298" s="178" t="s">
        <v>74</v>
      </c>
      <c r="I298" s="178" t="s">
        <v>2351</v>
      </c>
      <c r="J298" s="178" t="s">
        <v>2475</v>
      </c>
      <c r="K298">
        <v>1521</v>
      </c>
      <c r="L298">
        <v>1021</v>
      </c>
      <c r="M298" s="23"/>
      <c r="N298" s="23">
        <v>44516</v>
      </c>
      <c r="P298" s="25">
        <v>0</v>
      </c>
      <c r="Q298" s="25">
        <v>10490000</v>
      </c>
      <c r="R298" s="109">
        <f t="shared" si="42"/>
        <v>10490000</v>
      </c>
      <c r="S298" s="22" t="s">
        <v>2126</v>
      </c>
      <c r="T298" s="22" t="s">
        <v>2127</v>
      </c>
      <c r="U298" s="27" t="s">
        <v>79</v>
      </c>
      <c r="V298" s="27">
        <v>900821294</v>
      </c>
      <c r="W298" s="28" t="s">
        <v>2184</v>
      </c>
      <c r="X298" s="27" t="s">
        <v>79</v>
      </c>
      <c r="Z298" s="22" t="s">
        <v>98</v>
      </c>
      <c r="AA298" s="17" t="s">
        <v>254</v>
      </c>
      <c r="AB298" s="150" t="s">
        <v>2139</v>
      </c>
      <c r="AC298" s="137">
        <v>44518</v>
      </c>
      <c r="AD298" s="24" t="s">
        <v>2492</v>
      </c>
      <c r="AE298" s="17" t="s">
        <v>299</v>
      </c>
      <c r="AF298" s="22" t="s">
        <v>83</v>
      </c>
      <c r="AG298" s="22" t="s">
        <v>78</v>
      </c>
      <c r="AH298" s="31">
        <v>80157210</v>
      </c>
      <c r="AI298" s="17" t="s">
        <v>360</v>
      </c>
      <c r="AJ298" s="24">
        <v>43</v>
      </c>
      <c r="AK298" s="22" t="s">
        <v>85</v>
      </c>
      <c r="AL298" s="139">
        <v>44518</v>
      </c>
      <c r="AM298" s="151" t="s">
        <v>79</v>
      </c>
      <c r="AN298" s="22" t="s">
        <v>86</v>
      </c>
      <c r="AO298" s="24">
        <v>0</v>
      </c>
      <c r="AP298" s="27">
        <v>0</v>
      </c>
      <c r="AQ298" s="127"/>
      <c r="AR298" s="30">
        <v>0</v>
      </c>
      <c r="AS298" s="127"/>
      <c r="AT298" s="36">
        <v>44518</v>
      </c>
      <c r="AU298" s="36">
        <v>44560</v>
      </c>
      <c r="AV298" s="20"/>
      <c r="AW298" s="22" t="s">
        <v>87</v>
      </c>
      <c r="AX298" s="22"/>
      <c r="AY298" s="22"/>
      <c r="AZ298" s="22" t="s">
        <v>87</v>
      </c>
      <c r="BA298" s="22">
        <v>0</v>
      </c>
      <c r="BB298" s="22"/>
      <c r="BC298" s="22"/>
      <c r="BD298" s="22"/>
      <c r="BE298" s="37" t="s">
        <v>2493</v>
      </c>
      <c r="BF298" s="38">
        <f t="shared" si="44"/>
        <v>10490000</v>
      </c>
      <c r="BG298" s="39" t="s">
        <v>114</v>
      </c>
      <c r="BH298" s="51" t="s">
        <v>2494</v>
      </c>
      <c r="BI298" s="17" t="s">
        <v>91</v>
      </c>
      <c r="BK298" s="51" t="s">
        <v>2495</v>
      </c>
      <c r="BL298" s="17" t="s">
        <v>79</v>
      </c>
    </row>
    <row r="299" spans="1:69" ht="12.75" customHeight="1">
      <c r="A299" s="177" t="s">
        <v>2496</v>
      </c>
      <c r="B299" s="20" t="s">
        <v>70</v>
      </c>
      <c r="C299" s="21" t="s">
        <v>2497</v>
      </c>
      <c r="D299" s="178">
        <v>4</v>
      </c>
      <c r="E299" s="178" t="s">
        <v>2498</v>
      </c>
      <c r="F299" s="179">
        <v>44539</v>
      </c>
      <c r="G299" s="178" t="s">
        <v>2499</v>
      </c>
      <c r="H299" s="178" t="s">
        <v>74</v>
      </c>
      <c r="I299" s="178" t="s">
        <v>2351</v>
      </c>
      <c r="J299" s="178" t="s">
        <v>2475</v>
      </c>
      <c r="K299" t="s">
        <v>2176</v>
      </c>
      <c r="L299" t="s">
        <v>2500</v>
      </c>
      <c r="M299" s="23"/>
      <c r="N299" s="23">
        <v>44481</v>
      </c>
      <c r="P299" s="25">
        <v>0</v>
      </c>
      <c r="Q299" s="25">
        <v>28187672.140000001</v>
      </c>
      <c r="R299" s="109">
        <f t="shared" si="42"/>
        <v>28187672.140000001</v>
      </c>
      <c r="S299" s="22" t="s">
        <v>2126</v>
      </c>
      <c r="T299" s="22" t="s">
        <v>2127</v>
      </c>
      <c r="U299" s="27"/>
      <c r="V299" s="27"/>
      <c r="W299" s="28"/>
      <c r="X299" s="27" t="s">
        <v>79</v>
      </c>
      <c r="Z299" s="22" t="s">
        <v>81</v>
      </c>
      <c r="AA299" s="29"/>
      <c r="AB299" s="30" t="s">
        <v>79</v>
      </c>
      <c r="AC299" s="30" t="s">
        <v>79</v>
      </c>
      <c r="AD299" s="30" t="s">
        <v>79</v>
      </c>
      <c r="AE299" s="17" t="s">
        <v>206</v>
      </c>
      <c r="AF299" s="22" t="s">
        <v>83</v>
      </c>
      <c r="AG299" s="22" t="s">
        <v>78</v>
      </c>
      <c r="AH299" s="31">
        <v>3033010</v>
      </c>
      <c r="AI299" s="17" t="s">
        <v>207</v>
      </c>
      <c r="AJ299" s="24">
        <f>210+21</f>
        <v>231</v>
      </c>
      <c r="AK299" s="22" t="s">
        <v>85</v>
      </c>
      <c r="AL299" s="32" t="s">
        <v>79</v>
      </c>
      <c r="AM299" s="151" t="s">
        <v>79</v>
      </c>
      <c r="AN299" s="22" t="s">
        <v>86</v>
      </c>
      <c r="AO299" s="24">
        <v>0</v>
      </c>
      <c r="AP299" s="27">
        <v>0</v>
      </c>
      <c r="AQ299" s="127"/>
      <c r="AR299" s="30">
        <v>0</v>
      </c>
      <c r="AS299" s="127"/>
      <c r="AT299" s="36">
        <v>44540</v>
      </c>
      <c r="AU299" s="132">
        <v>44773</v>
      </c>
      <c r="AV299" s="20"/>
      <c r="AW299" s="22" t="s">
        <v>87</v>
      </c>
      <c r="AX299" s="22"/>
      <c r="AY299" s="22"/>
      <c r="AZ299" s="22" t="s">
        <v>87</v>
      </c>
      <c r="BA299" s="22">
        <v>0</v>
      </c>
      <c r="BB299" s="22"/>
      <c r="BC299" s="22"/>
      <c r="BD299" s="22" t="s">
        <v>2501</v>
      </c>
      <c r="BE299" s="37" t="s">
        <v>2502</v>
      </c>
      <c r="BF299" s="38">
        <f t="shared" si="44"/>
        <v>28187672.140000001</v>
      </c>
      <c r="BG299" s="39" t="s">
        <v>96</v>
      </c>
      <c r="BH299" s="51" t="s">
        <v>2503</v>
      </c>
      <c r="BI299" s="17" t="s">
        <v>91</v>
      </c>
      <c r="BK299" s="51" t="s">
        <v>2504</v>
      </c>
      <c r="BL299" s="17" t="s">
        <v>79</v>
      </c>
    </row>
    <row r="300" spans="1:69" ht="12.75" customHeight="1">
      <c r="A300" s="177" t="s">
        <v>2505</v>
      </c>
      <c r="B300" s="20" t="s">
        <v>70</v>
      </c>
      <c r="C300" s="21" t="s">
        <v>2506</v>
      </c>
      <c r="D300" s="178">
        <v>1</v>
      </c>
      <c r="E300" s="178" t="s">
        <v>2507</v>
      </c>
      <c r="F300" s="179">
        <v>44320</v>
      </c>
      <c r="G300" s="178" t="s">
        <v>2508</v>
      </c>
      <c r="H300" s="178" t="s">
        <v>74</v>
      </c>
      <c r="I300" s="178" t="s">
        <v>2351</v>
      </c>
      <c r="J300" s="178" t="s">
        <v>2475</v>
      </c>
      <c r="K300">
        <v>18021</v>
      </c>
      <c r="L300">
        <v>37421</v>
      </c>
      <c r="M300" s="23"/>
      <c r="N300" s="23">
        <v>44320</v>
      </c>
      <c r="P300" s="25">
        <v>0</v>
      </c>
      <c r="Q300" s="25">
        <v>2153208</v>
      </c>
      <c r="R300" s="109">
        <f t="shared" si="42"/>
        <v>2153208</v>
      </c>
      <c r="S300" s="22" t="s">
        <v>2126</v>
      </c>
      <c r="T300" s="22" t="s">
        <v>2127</v>
      </c>
      <c r="U300" s="27" t="s">
        <v>79</v>
      </c>
      <c r="V300" s="27">
        <v>860006810</v>
      </c>
      <c r="W300" s="28" t="s">
        <v>2128</v>
      </c>
      <c r="X300" s="27" t="s">
        <v>79</v>
      </c>
      <c r="Y300" t="s">
        <v>2509</v>
      </c>
      <c r="Z300" s="22" t="s">
        <v>81</v>
      </c>
      <c r="AA300" s="29"/>
      <c r="AB300" s="30" t="s">
        <v>79</v>
      </c>
      <c r="AC300" s="30" t="s">
        <v>79</v>
      </c>
      <c r="AD300" s="30" t="s">
        <v>79</v>
      </c>
      <c r="AE300" s="17" t="s">
        <v>178</v>
      </c>
      <c r="AF300" s="22" t="s">
        <v>83</v>
      </c>
      <c r="AG300" s="22" t="s">
        <v>78</v>
      </c>
      <c r="AH300" s="31">
        <v>35114738</v>
      </c>
      <c r="AI300" s="17" t="s">
        <v>179</v>
      </c>
      <c r="AJ300" s="24">
        <v>237</v>
      </c>
      <c r="AK300" s="22" t="s">
        <v>85</v>
      </c>
      <c r="AL300" s="32" t="s">
        <v>79</v>
      </c>
      <c r="AM300" s="151" t="s">
        <v>79</v>
      </c>
      <c r="AN300" s="22" t="s">
        <v>86</v>
      </c>
      <c r="AO300" s="24">
        <v>0</v>
      </c>
      <c r="AP300" s="27">
        <v>0</v>
      </c>
      <c r="AQ300" s="127"/>
      <c r="AR300" s="30">
        <v>0</v>
      </c>
      <c r="AS300" s="127"/>
      <c r="AT300" s="36">
        <f>MAX(N300,AL300,AM300)</f>
        <v>44320</v>
      </c>
      <c r="AU300" s="36">
        <v>44561</v>
      </c>
      <c r="AV300" s="20"/>
      <c r="AW300" s="22" t="s">
        <v>87</v>
      </c>
      <c r="AX300" s="22"/>
      <c r="AY300" s="22"/>
      <c r="AZ300" s="22" t="s">
        <v>87</v>
      </c>
      <c r="BA300" s="22">
        <v>0</v>
      </c>
      <c r="BB300" s="22"/>
      <c r="BC300" s="22"/>
      <c r="BD300" s="22"/>
      <c r="BE300" s="37" t="s">
        <v>2510</v>
      </c>
      <c r="BF300" s="38">
        <f t="shared" si="44"/>
        <v>2153208</v>
      </c>
      <c r="BG300" s="39" t="s">
        <v>143</v>
      </c>
      <c r="BH300" s="51" t="s">
        <v>2511</v>
      </c>
      <c r="BI300" s="17" t="s">
        <v>91</v>
      </c>
      <c r="BK300" s="51" t="s">
        <v>2512</v>
      </c>
      <c r="BL300" s="17" t="s">
        <v>79</v>
      </c>
    </row>
    <row r="301" spans="1:69" ht="12.75" customHeight="1">
      <c r="A301" s="180" t="s">
        <v>2513</v>
      </c>
      <c r="B301" s="20" t="s">
        <v>70</v>
      </c>
      <c r="C301" s="21" t="s">
        <v>2513</v>
      </c>
      <c r="D301" s="181">
        <v>1</v>
      </c>
      <c r="E301" s="181" t="s">
        <v>2514</v>
      </c>
      <c r="F301" s="182">
        <v>44452</v>
      </c>
      <c r="G301" s="181" t="s">
        <v>2515</v>
      </c>
      <c r="H301" s="181" t="s">
        <v>74</v>
      </c>
      <c r="I301" s="181" t="s">
        <v>2351</v>
      </c>
      <c r="J301" s="181" t="s">
        <v>2516</v>
      </c>
      <c r="K301" t="s">
        <v>79</v>
      </c>
      <c r="L301" t="s">
        <v>79</v>
      </c>
      <c r="M301" s="23"/>
      <c r="N301" t="s">
        <v>79</v>
      </c>
      <c r="P301" s="25">
        <v>0</v>
      </c>
      <c r="Q301" s="25">
        <f>1032000*29</f>
        <v>29928000</v>
      </c>
      <c r="R301" s="109">
        <f t="shared" si="42"/>
        <v>29928000</v>
      </c>
      <c r="S301" s="22" t="s">
        <v>2126</v>
      </c>
      <c r="T301" s="22" t="s">
        <v>2127</v>
      </c>
      <c r="U301" s="27" t="s">
        <v>79</v>
      </c>
      <c r="V301" s="27">
        <v>900788066</v>
      </c>
      <c r="W301" s="28" t="s">
        <v>2217</v>
      </c>
      <c r="X301" s="27" t="s">
        <v>79</v>
      </c>
      <c r="Y301" t="s">
        <v>2517</v>
      </c>
      <c r="Z301" s="22" t="s">
        <v>81</v>
      </c>
      <c r="AA301" s="29"/>
      <c r="AB301" s="30" t="s">
        <v>79</v>
      </c>
      <c r="AC301" s="30" t="s">
        <v>79</v>
      </c>
      <c r="AD301" s="30" t="s">
        <v>79</v>
      </c>
      <c r="AE301" s="17" t="s">
        <v>189</v>
      </c>
      <c r="AF301" s="22" t="s">
        <v>83</v>
      </c>
      <c r="AG301" s="22" t="s">
        <v>78</v>
      </c>
      <c r="AH301" s="31">
        <v>52197050</v>
      </c>
      <c r="AI301" s="17" t="s">
        <v>190</v>
      </c>
      <c r="AJ301" s="24">
        <v>30</v>
      </c>
      <c r="AK301" s="22" t="s">
        <v>85</v>
      </c>
      <c r="AL301" s="32" t="s">
        <v>79</v>
      </c>
      <c r="AM301" s="151" t="s">
        <v>79</v>
      </c>
      <c r="AN301" s="22" t="s">
        <v>86</v>
      </c>
      <c r="AO301" s="24">
        <v>0</v>
      </c>
      <c r="AP301" s="27">
        <v>0</v>
      </c>
      <c r="AQ301" s="127"/>
      <c r="AR301" s="30">
        <v>0</v>
      </c>
      <c r="AS301" s="127"/>
      <c r="AT301" s="36">
        <v>44452</v>
      </c>
      <c r="AU301" s="36">
        <v>44481</v>
      </c>
      <c r="AV301" s="20"/>
      <c r="AW301" s="22" t="s">
        <v>87</v>
      </c>
      <c r="AX301" s="22"/>
      <c r="AY301" s="22"/>
      <c r="AZ301" s="22" t="s">
        <v>87</v>
      </c>
      <c r="BA301" s="22">
        <v>0</v>
      </c>
      <c r="BB301" s="22"/>
      <c r="BC301" s="22"/>
      <c r="BD301" s="22"/>
      <c r="BE301" s="37" t="s">
        <v>2518</v>
      </c>
      <c r="BF301" s="38">
        <f t="shared" si="44"/>
        <v>29928000</v>
      </c>
      <c r="BG301" s="39" t="s">
        <v>2519</v>
      </c>
      <c r="BH301" s="51" t="s">
        <v>2520</v>
      </c>
      <c r="BI301" s="17" t="s">
        <v>172</v>
      </c>
      <c r="BK301" s="51" t="s">
        <v>2521</v>
      </c>
      <c r="BL301" s="17" t="s">
        <v>79</v>
      </c>
    </row>
    <row r="302" spans="1:69" ht="12.75" customHeight="1">
      <c r="A302" s="180" t="s">
        <v>2522</v>
      </c>
      <c r="B302" s="20" t="s">
        <v>70</v>
      </c>
      <c r="C302" s="21" t="s">
        <v>2522</v>
      </c>
      <c r="D302" s="181">
        <v>2</v>
      </c>
      <c r="E302" s="181" t="s">
        <v>2523</v>
      </c>
      <c r="F302" s="182">
        <v>44531</v>
      </c>
      <c r="G302" s="181" t="s">
        <v>2524</v>
      </c>
      <c r="H302" s="181" t="s">
        <v>74</v>
      </c>
      <c r="I302" s="181" t="s">
        <v>2351</v>
      </c>
      <c r="J302" s="181" t="s">
        <v>2516</v>
      </c>
      <c r="K302" t="s">
        <v>79</v>
      </c>
      <c r="L302" t="s">
        <v>79</v>
      </c>
      <c r="M302" s="23"/>
      <c r="N302" t="s">
        <v>79</v>
      </c>
      <c r="P302" s="25">
        <v>0</v>
      </c>
      <c r="Q302" s="25">
        <v>49352234.799999997</v>
      </c>
      <c r="R302" s="109">
        <f t="shared" si="42"/>
        <v>49352234.799999997</v>
      </c>
      <c r="S302" s="22" t="s">
        <v>2126</v>
      </c>
      <c r="T302" s="22"/>
      <c r="U302" s="27"/>
      <c r="V302" s="27"/>
      <c r="W302" s="28"/>
      <c r="X302" s="27" t="s">
        <v>79</v>
      </c>
      <c r="Y302" t="s">
        <v>2517</v>
      </c>
      <c r="Z302" s="22" t="s">
        <v>81</v>
      </c>
      <c r="AA302" s="29"/>
      <c r="AB302" s="30" t="s">
        <v>79</v>
      </c>
      <c r="AC302" s="30" t="s">
        <v>79</v>
      </c>
      <c r="AD302" s="30" t="s">
        <v>79</v>
      </c>
      <c r="AE302" s="17" t="s">
        <v>2525</v>
      </c>
      <c r="AF302" s="22" t="s">
        <v>83</v>
      </c>
      <c r="AG302" s="22" t="s">
        <v>78</v>
      </c>
      <c r="AH302" s="31">
        <v>31892622</v>
      </c>
      <c r="AI302" s="17" t="s">
        <v>2526</v>
      </c>
      <c r="AJ302" s="24">
        <v>30</v>
      </c>
      <c r="AK302" s="22" t="s">
        <v>85</v>
      </c>
      <c r="AL302" s="32" t="s">
        <v>79</v>
      </c>
      <c r="AM302" s="151" t="s">
        <v>79</v>
      </c>
      <c r="AN302" s="22" t="s">
        <v>86</v>
      </c>
      <c r="AO302" s="24">
        <v>0</v>
      </c>
      <c r="AP302" s="27">
        <v>0</v>
      </c>
      <c r="AQ302" s="127"/>
      <c r="AR302" s="30">
        <v>0</v>
      </c>
      <c r="AS302" s="127"/>
      <c r="AT302" s="36">
        <v>44531</v>
      </c>
      <c r="AU302" s="36">
        <v>44560</v>
      </c>
      <c r="AV302" s="20"/>
      <c r="AW302" s="22" t="s">
        <v>87</v>
      </c>
      <c r="AX302" s="22"/>
      <c r="AY302" s="22"/>
      <c r="AZ302" s="22" t="s">
        <v>87</v>
      </c>
      <c r="BA302" s="22">
        <v>0</v>
      </c>
      <c r="BB302" s="22"/>
      <c r="BC302" s="22"/>
      <c r="BD302" s="22"/>
      <c r="BE302" s="37" t="s">
        <v>2527</v>
      </c>
      <c r="BF302" s="38">
        <f t="shared" si="44"/>
        <v>49352234.799999997</v>
      </c>
      <c r="BG302" s="39" t="s">
        <v>2519</v>
      </c>
      <c r="BH302" s="51" t="s">
        <v>2528</v>
      </c>
      <c r="BI302" s="17" t="s">
        <v>91</v>
      </c>
      <c r="BK302" s="51" t="s">
        <v>2529</v>
      </c>
      <c r="BL302" s="17" t="s">
        <v>79</v>
      </c>
    </row>
    <row r="303" spans="1:69" ht="12.75" customHeight="1">
      <c r="A303" s="19" t="s">
        <v>2530</v>
      </c>
      <c r="B303" s="136" t="s">
        <v>1960</v>
      </c>
      <c r="C303" s="21" t="s">
        <v>2531</v>
      </c>
      <c r="D303" s="17">
        <v>1</v>
      </c>
      <c r="E303" s="183" t="s">
        <v>2532</v>
      </c>
      <c r="F303" s="23">
        <v>44448</v>
      </c>
      <c r="G303" s="22" t="s">
        <v>2533</v>
      </c>
      <c r="H303" s="22" t="s">
        <v>2234</v>
      </c>
      <c r="I303" s="22" t="s">
        <v>2235</v>
      </c>
      <c r="J303" s="24" t="s">
        <v>2448</v>
      </c>
      <c r="K303" s="184">
        <v>421</v>
      </c>
      <c r="L303" s="184">
        <v>421</v>
      </c>
      <c r="M303" s="23"/>
      <c r="N303" s="23">
        <v>44449</v>
      </c>
      <c r="O303" s="185"/>
      <c r="P303" s="25">
        <v>0</v>
      </c>
      <c r="Q303" s="25">
        <v>39500000</v>
      </c>
      <c r="R303" s="109">
        <f t="shared" si="42"/>
        <v>39500000</v>
      </c>
      <c r="S303" s="22" t="s">
        <v>2126</v>
      </c>
      <c r="T303" s="22" t="s">
        <v>2127</v>
      </c>
      <c r="U303" s="27" t="s">
        <v>79</v>
      </c>
      <c r="V303" s="27">
        <v>900684554</v>
      </c>
      <c r="W303" s="28"/>
      <c r="X303" s="27" t="s">
        <v>79</v>
      </c>
      <c r="Y303" s="183"/>
      <c r="Z303" s="22" t="s">
        <v>98</v>
      </c>
      <c r="AA303" s="22" t="s">
        <v>99</v>
      </c>
      <c r="AB303" s="150" t="s">
        <v>2139</v>
      </c>
      <c r="AC303" s="104">
        <v>44449</v>
      </c>
      <c r="AD303" s="22" t="s">
        <v>2534</v>
      </c>
      <c r="AE303" s="186" t="s">
        <v>178</v>
      </c>
      <c r="AF303" s="22" t="s">
        <v>83</v>
      </c>
      <c r="AG303" s="22" t="s">
        <v>78</v>
      </c>
      <c r="AH303" s="31">
        <v>35114738</v>
      </c>
      <c r="AI303" s="31" t="s">
        <v>179</v>
      </c>
      <c r="AJ303" s="17">
        <v>90</v>
      </c>
      <c r="AK303" s="22" t="s">
        <v>85</v>
      </c>
      <c r="AL303" s="52">
        <v>44449</v>
      </c>
      <c r="AM303" s="151" t="s">
        <v>79</v>
      </c>
      <c r="AN303" s="22" t="s">
        <v>86</v>
      </c>
      <c r="AO303" s="22">
        <v>0</v>
      </c>
      <c r="AP303" s="34">
        <v>0</v>
      </c>
      <c r="AQ303" s="35"/>
      <c r="AR303" s="29">
        <v>0</v>
      </c>
      <c r="AS303" s="35"/>
      <c r="AT303" s="36">
        <v>44449</v>
      </c>
      <c r="AU303" s="36">
        <v>44539</v>
      </c>
      <c r="AV303" s="20"/>
      <c r="AW303" s="22" t="s">
        <v>87</v>
      </c>
      <c r="AZ303" s="22" t="s">
        <v>87</v>
      </c>
      <c r="BA303" s="22">
        <v>0</v>
      </c>
      <c r="BB303" s="22"/>
      <c r="BC303" s="22"/>
      <c r="BD303" s="22"/>
      <c r="BE303" s="37" t="s">
        <v>2535</v>
      </c>
      <c r="BF303" s="38">
        <f t="shared" ref="BF303:BF304" si="47">Q303+AQ303</f>
        <v>39500000</v>
      </c>
      <c r="BG303" s="17" t="s">
        <v>2536</v>
      </c>
      <c r="BH303" s="187" t="s">
        <v>2537</v>
      </c>
      <c r="BI303" s="17" t="s">
        <v>172</v>
      </c>
      <c r="BK303" s="51" t="s">
        <v>2538</v>
      </c>
      <c r="BL303" s="17" t="s">
        <v>79</v>
      </c>
      <c r="BO303" s="17"/>
    </row>
    <row r="304" spans="1:69" ht="12.75" customHeight="1">
      <c r="A304" s="19" t="s">
        <v>2539</v>
      </c>
      <c r="B304" s="136" t="s">
        <v>1960</v>
      </c>
      <c r="C304" s="21" t="s">
        <v>2540</v>
      </c>
      <c r="D304" s="17">
        <v>2</v>
      </c>
      <c r="E304" s="183" t="s">
        <v>2541</v>
      </c>
      <c r="F304" s="23">
        <v>44491</v>
      </c>
      <c r="G304" s="22" t="s">
        <v>2542</v>
      </c>
      <c r="H304" s="22" t="s">
        <v>2256</v>
      </c>
      <c r="I304" s="22" t="s">
        <v>2235</v>
      </c>
      <c r="J304" s="24" t="s">
        <v>2448</v>
      </c>
      <c r="K304" s="184">
        <v>721</v>
      </c>
      <c r="L304" s="184">
        <v>721</v>
      </c>
      <c r="M304" s="23"/>
      <c r="N304" s="23">
        <v>44491</v>
      </c>
      <c r="O304" s="185"/>
      <c r="P304" s="25">
        <v>0</v>
      </c>
      <c r="Q304" s="25">
        <v>972500000</v>
      </c>
      <c r="R304" s="109">
        <f t="shared" si="42"/>
        <v>972500000</v>
      </c>
      <c r="S304" s="22" t="s">
        <v>77</v>
      </c>
      <c r="T304" s="22" t="s">
        <v>78</v>
      </c>
      <c r="U304" s="27">
        <v>79672077</v>
      </c>
      <c r="V304" s="27" t="s">
        <v>79</v>
      </c>
      <c r="W304" s="28" t="s">
        <v>80</v>
      </c>
      <c r="X304" s="27" t="s">
        <v>79</v>
      </c>
      <c r="Y304" s="183"/>
      <c r="Z304" s="22" t="s">
        <v>98</v>
      </c>
      <c r="AA304" s="22" t="s">
        <v>99</v>
      </c>
      <c r="AB304" s="150" t="s">
        <v>2130</v>
      </c>
      <c r="AC304" s="104">
        <v>44495</v>
      </c>
      <c r="AD304" s="22" t="s">
        <v>2543</v>
      </c>
      <c r="AE304" s="17" t="s">
        <v>206</v>
      </c>
      <c r="AF304" s="22" t="s">
        <v>83</v>
      </c>
      <c r="AG304" s="22" t="s">
        <v>78</v>
      </c>
      <c r="AH304" s="31">
        <v>3033010</v>
      </c>
      <c r="AI304" s="17" t="s">
        <v>207</v>
      </c>
      <c r="AJ304" s="17">
        <v>60</v>
      </c>
      <c r="AK304" s="22" t="s">
        <v>85</v>
      </c>
      <c r="AL304" s="52">
        <v>44495</v>
      </c>
      <c r="AM304" s="151" t="s">
        <v>79</v>
      </c>
      <c r="AN304" s="22" t="s">
        <v>86</v>
      </c>
      <c r="AO304" s="22">
        <v>0</v>
      </c>
      <c r="AP304" s="34">
        <v>0</v>
      </c>
      <c r="AQ304" s="35"/>
      <c r="AR304" s="29">
        <v>0</v>
      </c>
      <c r="AS304" s="35"/>
      <c r="AT304" s="36">
        <v>44495</v>
      </c>
      <c r="AU304" s="36">
        <v>44555</v>
      </c>
      <c r="AV304" s="20"/>
      <c r="AW304" s="22" t="s">
        <v>87</v>
      </c>
      <c r="AZ304" s="22" t="s">
        <v>87</v>
      </c>
      <c r="BA304" s="22">
        <v>0</v>
      </c>
      <c r="BB304" s="22"/>
      <c r="BC304" s="22"/>
      <c r="BD304" s="22"/>
      <c r="BE304" s="37" t="s">
        <v>2544</v>
      </c>
      <c r="BF304" s="38">
        <f t="shared" si="47"/>
        <v>972500000</v>
      </c>
      <c r="BG304" s="39" t="s">
        <v>96</v>
      </c>
      <c r="BH304" s="187" t="s">
        <v>2545</v>
      </c>
      <c r="BI304" s="17" t="s">
        <v>91</v>
      </c>
      <c r="BK304" s="51" t="s">
        <v>2546</v>
      </c>
      <c r="BL304" s="17" t="s">
        <v>79</v>
      </c>
      <c r="BO304" s="17"/>
    </row>
  </sheetData>
  <autoFilter ref="A1:BR304" xr:uid="{00000000-0009-0000-0000-000000000000}"/>
  <conditionalFormatting sqref="K303:K304">
    <cfRule type="expression" dxfId="0" priority="1">
      <formula>AND(ISNUMBER(K303),TRUNC(K303)&gt;TODAY())</formula>
    </cfRule>
  </conditionalFormatting>
  <dataValidations count="1">
    <dataValidation type="custom" allowBlank="1" showDropDown="1" showInputMessage="1" showErrorMessage="1" prompt="Ingrese una fecha válida" sqref="F303:F304 M303:O304" xr:uid="{41ABA1DB-94CD-4D4F-8C53-2AF70D9F1868}">
      <formula1>OR(NOT(ISERROR(DATEVALUE(F303))), AND(ISNUMBER(F303), LEFT(CELL("format", F303))="D"))</formula1>
    </dataValidation>
  </dataValidations>
  <hyperlinks>
    <hyperlink ref="BH2" r:id="rId1" xr:uid="{A7CCC0FB-87AA-4735-8C88-15B42A14738E}"/>
    <hyperlink ref="BK2" r:id="rId2" xr:uid="{025CA6D7-0FC3-48E6-8157-5E960E0156F9}"/>
    <hyperlink ref="BH3" r:id="rId3" xr:uid="{2F5A99BE-33B8-40A5-8B1B-DAD2902FFD6F}"/>
    <hyperlink ref="BK3" r:id="rId4" xr:uid="{BFDE546E-536C-437C-A88D-4222FD5A9189}"/>
    <hyperlink ref="BH4" r:id="rId5" xr:uid="{EC9D7866-C223-4A9C-9F6C-5DEA525BE07E}"/>
    <hyperlink ref="BK4" r:id="rId6" xr:uid="{4BC0965A-8ECD-49CB-8AC4-EF64D12A2FE7}"/>
    <hyperlink ref="BH5" r:id="rId7" xr:uid="{19E6E2E5-1E57-4FCE-8E8D-32F9D4D08E88}"/>
    <hyperlink ref="BK5" r:id="rId8" xr:uid="{DFC8C3D8-1313-4FA2-AC61-7FB2B6AE63AA}"/>
    <hyperlink ref="BH6" r:id="rId9" xr:uid="{B2DC16EE-2BF7-4AAC-B3B9-0294530E94D5}"/>
    <hyperlink ref="BK6" r:id="rId10" xr:uid="{9AB2284B-DB16-4ED9-AF72-63849E92F255}"/>
    <hyperlink ref="BH7" r:id="rId11" xr:uid="{C059FFBA-B08A-4800-919C-80B08AA9DE8F}"/>
    <hyperlink ref="BK7" r:id="rId12" xr:uid="{1C28CBF0-CEF9-49C5-BEA1-8841568B9F01}"/>
    <hyperlink ref="BH8" r:id="rId13" xr:uid="{12575077-6515-44C6-AD4C-0FCA57A41D94}"/>
    <hyperlink ref="BK8" r:id="rId14" xr:uid="{9E50FB23-4886-4809-AB12-AE355E3F0C9E}"/>
    <hyperlink ref="BH9" r:id="rId15" xr:uid="{4D8C6937-1602-4C23-82C7-8E455715D43C}"/>
    <hyperlink ref="BK9" r:id="rId16" xr:uid="{2F96D2DF-6666-406A-B07C-1BC662D09CA4}"/>
    <hyperlink ref="BH10" r:id="rId17" xr:uid="{324C98A0-3891-449D-A494-6D92022E222D}"/>
    <hyperlink ref="BK10" r:id="rId18" xr:uid="{253FA823-EE2F-4612-9593-5066BC322542}"/>
    <hyperlink ref="BH11" r:id="rId19" xr:uid="{280ACF79-DBF8-4E33-91D9-BEEC73177589}"/>
    <hyperlink ref="BK11" r:id="rId20" xr:uid="{5794DC30-8E55-4B23-8A7C-9460427FC961}"/>
    <hyperlink ref="BH12" r:id="rId21" xr:uid="{2C64ADEE-20F1-4F7D-8245-489ECD3636D5}"/>
    <hyperlink ref="BK12" r:id="rId22" xr:uid="{642ED7BB-AB41-4914-9C89-1C20B0E7703D}"/>
    <hyperlink ref="BH13" r:id="rId23" xr:uid="{B2986D35-74FB-442C-98F7-CF4A3F7BDF83}"/>
    <hyperlink ref="BK13" r:id="rId24" xr:uid="{C444FB8D-512D-4DF0-8918-DD392559619F}"/>
    <hyperlink ref="BH14" r:id="rId25" xr:uid="{F4B1DD04-44F2-4654-9558-A723891A66A8}"/>
    <hyperlink ref="BK14" r:id="rId26" xr:uid="{0915FB04-7D80-4D14-9C55-4AFC3C7BD795}"/>
    <hyperlink ref="BH15" r:id="rId27" xr:uid="{36B9077F-437F-4414-B9CF-15C71BBC1748}"/>
    <hyperlink ref="BK15" r:id="rId28" xr:uid="{EB178CBC-3785-4201-AE0F-1B6A334A9FE7}"/>
    <hyperlink ref="BH16" r:id="rId29" xr:uid="{0C8B24F5-FD79-424D-84E7-F23E953AD771}"/>
    <hyperlink ref="BK16" r:id="rId30" xr:uid="{97112B35-E5FF-40DC-8F52-AAA06DBA741C}"/>
    <hyperlink ref="BH17" r:id="rId31" xr:uid="{D8188B5E-972D-42CF-9C83-DE617572A23B}"/>
    <hyperlink ref="BK17" r:id="rId32" xr:uid="{D5C70C12-193C-4FF6-8A05-295270B6E615}"/>
    <hyperlink ref="BH18" r:id="rId33" xr:uid="{34E9FC71-66E1-4594-8F03-621F2D34F156}"/>
    <hyperlink ref="BK18" r:id="rId34" xr:uid="{3A32646C-75F9-4937-8B3A-F812550E7EF8}"/>
    <hyperlink ref="BH19" r:id="rId35" xr:uid="{D00C0E1D-8776-4283-9609-0E5C2318B853}"/>
    <hyperlink ref="BK19" r:id="rId36" xr:uid="{1258A97E-3465-4B6F-922D-E5894AB8FB4A}"/>
    <hyperlink ref="BH20" r:id="rId37" xr:uid="{D5BC54C7-4744-423F-828C-B18D5F8C2B4E}"/>
    <hyperlink ref="BK20" r:id="rId38" xr:uid="{DE17B6E8-E284-4CB7-8B40-28385FC8A95A}"/>
    <hyperlink ref="BH21" r:id="rId39" xr:uid="{BC9534AC-9061-4300-9E43-81A5D0856BEB}"/>
    <hyperlink ref="BK21" r:id="rId40" xr:uid="{73621025-33D2-44C2-8078-A72F7E617B94}"/>
    <hyperlink ref="BH22" r:id="rId41" xr:uid="{8F9E1E57-5678-48EF-BA82-163E467CE5E8}"/>
    <hyperlink ref="BK22" r:id="rId42" xr:uid="{09191C9B-B5E9-4EAE-B47D-005DCFCEC32A}"/>
    <hyperlink ref="BH23" r:id="rId43" xr:uid="{EC511551-96B0-400E-BBAB-D1EEB7A0221C}"/>
    <hyperlink ref="BK23" r:id="rId44" xr:uid="{CDEB248E-BB0B-46A4-9949-DE2252714AF8}"/>
    <hyperlink ref="BH24" r:id="rId45" xr:uid="{DAE0D3B5-5529-4932-9243-5B67C7D46ABA}"/>
    <hyperlink ref="BK24" r:id="rId46" xr:uid="{FBA7BEA4-19FF-4160-B22A-54C32D9C49F3}"/>
    <hyperlink ref="BH25" r:id="rId47" xr:uid="{E3E88E07-5ACD-48A3-9D74-F45467E530DC}"/>
    <hyperlink ref="BK25" r:id="rId48" xr:uid="{C13BD6EE-284F-401F-B370-99D37D0546E2}"/>
    <hyperlink ref="BH26" r:id="rId49" xr:uid="{98D0A351-8CA0-463A-A97A-1EBEE709F234}"/>
    <hyperlink ref="BK26" r:id="rId50" xr:uid="{73C13486-3A5C-43B4-9DC3-B7FA755FE8DC}"/>
    <hyperlink ref="BH27" r:id="rId51" xr:uid="{6417E4E7-5A15-45BF-AAE5-6DA1FEA5091D}"/>
    <hyperlink ref="BK27" r:id="rId52" xr:uid="{C95FC0F1-46BC-4269-B674-42B1756A4012}"/>
    <hyperlink ref="BH28" r:id="rId53" xr:uid="{267034CA-4D8A-46B4-8D5D-D10D4F0903F2}"/>
    <hyperlink ref="BK28" r:id="rId54" xr:uid="{62B0A4AB-C7A8-4355-A76B-B12297298CF7}"/>
    <hyperlink ref="BH29" r:id="rId55" xr:uid="{B7A3BD02-D765-4241-A164-EC4159BFF489}"/>
    <hyperlink ref="BK29" r:id="rId56" xr:uid="{B9EA75DA-AD46-4457-913A-BA1718A97DC0}"/>
    <hyperlink ref="BH30" r:id="rId57" xr:uid="{7307C1A5-3724-4268-BAAB-7A163BEC80A7}"/>
    <hyperlink ref="BK30" r:id="rId58" xr:uid="{FB2FC465-B7F6-4F9D-910C-C5181896A94D}"/>
    <hyperlink ref="BH31" r:id="rId59" xr:uid="{21432A2C-4E93-4AFE-BFA7-5C64B9809D5F}"/>
    <hyperlink ref="BK31" r:id="rId60" xr:uid="{AF56CF68-FBAF-4F05-AAFD-66BE6EFE872E}"/>
    <hyperlink ref="BH32" r:id="rId61" xr:uid="{49819D0E-A92B-42DB-9709-F5F0E2B754B3}"/>
    <hyperlink ref="BK32" r:id="rId62" xr:uid="{88FED55A-01F5-4925-8104-E4DE4FCB4343}"/>
    <hyperlink ref="BH33" r:id="rId63" xr:uid="{4F2AD9E3-4A70-41EB-A291-22F8486EA9D0}"/>
    <hyperlink ref="BK33" r:id="rId64" xr:uid="{5485B661-EB31-4190-A063-62E3AA516240}"/>
    <hyperlink ref="BH34" r:id="rId65" xr:uid="{B007551D-B36F-41D0-AFF6-EACF35238984}"/>
    <hyperlink ref="BK34" r:id="rId66" xr:uid="{57299387-68E2-4A19-A1AE-441BEE4C4023}"/>
    <hyperlink ref="BH35" r:id="rId67" xr:uid="{604A4B94-FFA3-45AF-B03F-6608F97C1641}"/>
    <hyperlink ref="BK35" r:id="rId68" xr:uid="{EA0A886C-B613-43DB-8DBD-E23C0C383ADE}"/>
    <hyperlink ref="BH36" r:id="rId69" xr:uid="{70048802-79BB-4687-8F15-B299D49C7BD9}"/>
    <hyperlink ref="BK36" r:id="rId70" xr:uid="{11CF75AE-B9CD-4A16-8521-C1E224E36F4B}"/>
    <hyperlink ref="BH37" r:id="rId71" xr:uid="{E7171DBA-3D83-4441-BA54-83793D71E3D4}"/>
    <hyperlink ref="BK37" r:id="rId72" xr:uid="{0E9D881E-9E55-446C-992C-B16E2765725E}"/>
    <hyperlink ref="BH38" r:id="rId73" xr:uid="{5A5B616B-AA60-424A-8F1A-3017E5957EAC}"/>
    <hyperlink ref="BK38" r:id="rId74" xr:uid="{B3D6E296-5C73-48FA-AE7D-32F3352EB88A}"/>
    <hyperlink ref="BH39" r:id="rId75" xr:uid="{08BCC0D6-BAD7-4773-B238-23DB8C3121B9}"/>
    <hyperlink ref="BK39" r:id="rId76" xr:uid="{CB9D4FC4-E49E-4863-AB5D-C27956ECE816}"/>
    <hyperlink ref="BH40" r:id="rId77" xr:uid="{72CFCF6E-88BB-4193-88EB-DC985162088B}"/>
    <hyperlink ref="BK40" r:id="rId78" xr:uid="{04FAAADB-FAB4-4A0C-8408-05B5E071F2DC}"/>
    <hyperlink ref="BH41" r:id="rId79" xr:uid="{35DDD9F1-4190-430C-9AF0-1E54FF599D9C}"/>
    <hyperlink ref="BK41" r:id="rId80" xr:uid="{22F47D1C-1B48-415E-9D37-43F4E767E3EF}"/>
    <hyperlink ref="BH42" r:id="rId81" xr:uid="{AF54981C-B546-4D42-BEA4-545F9D12982E}"/>
    <hyperlink ref="BK42" r:id="rId82" xr:uid="{21435C0F-CF3C-4BC8-83C0-AE3327B2F303}"/>
    <hyperlink ref="BH43" r:id="rId83" xr:uid="{DE6D0FF9-8FBD-4EAD-8F67-A6195011E7C8}"/>
    <hyperlink ref="BK43" r:id="rId84" xr:uid="{3D1F4A7D-7AC9-4807-A163-EBA2FB694EFD}"/>
    <hyperlink ref="BH44" r:id="rId85" xr:uid="{F463E55F-6C71-4D42-A5BA-0DA4390FFF84}"/>
    <hyperlink ref="BK44" r:id="rId86" xr:uid="{43847C3A-BEDF-48D2-A28C-2170057D20EC}"/>
    <hyperlink ref="BH45" r:id="rId87" xr:uid="{3585FB2B-6976-46E4-9E74-A33959CEFB4F}"/>
    <hyperlink ref="BK45" r:id="rId88" xr:uid="{82F977F0-C159-4216-8BB6-249793572526}"/>
    <hyperlink ref="BH46" r:id="rId89" xr:uid="{EDF429E4-B2CE-431B-8073-2481D9F6107B}"/>
    <hyperlink ref="BK46" r:id="rId90" xr:uid="{07F100BE-E3A2-499C-9677-AF11B54A2F42}"/>
    <hyperlink ref="BH47" r:id="rId91" xr:uid="{C9AF308F-D3C1-48AF-8CA9-617B79C0BBC1}"/>
    <hyperlink ref="BK47" r:id="rId92" xr:uid="{01B991EB-412D-402E-9393-969F277DE9CB}"/>
    <hyperlink ref="BH48" r:id="rId93" xr:uid="{069A05CA-5FD6-430B-B910-A0738DEA58E0}"/>
    <hyperlink ref="BK48" r:id="rId94" xr:uid="{B4EF7745-2F3A-4FE6-8314-C9E8E9E195DA}"/>
    <hyperlink ref="BH49" r:id="rId95" xr:uid="{AA6A1CBD-E42F-4B83-8A3C-B45B11B84519}"/>
    <hyperlink ref="BK49" r:id="rId96" xr:uid="{36C11FDD-F429-48A8-9170-9A2B296DC7DA}"/>
    <hyperlink ref="BH50" r:id="rId97" xr:uid="{184B123D-9638-407E-8121-B5FCFA779D24}"/>
    <hyperlink ref="BK50" r:id="rId98" xr:uid="{B90377BE-5E29-4B5F-AD41-62A7E54BBE8F}"/>
    <hyperlink ref="BH51" r:id="rId99" xr:uid="{F268D428-A4BE-46CB-9092-DD1D95BE55E1}"/>
    <hyperlink ref="BK51" r:id="rId100" xr:uid="{DB3C6516-B43E-4262-80FF-9961BDE513FB}"/>
    <hyperlink ref="BH52" r:id="rId101" xr:uid="{094F7B59-39F1-476E-843B-B63768BF957A}"/>
    <hyperlink ref="BK52" r:id="rId102" xr:uid="{D8351060-1D55-4E43-8135-4FAB125B0100}"/>
    <hyperlink ref="BH53" r:id="rId103" xr:uid="{65A97E75-8B8A-4EC0-A0FD-6CFCBB4CBDDC}"/>
    <hyperlink ref="BK53" r:id="rId104" xr:uid="{A062FB76-887B-4465-9755-8E5511EAF669}"/>
    <hyperlink ref="BH54" r:id="rId105" xr:uid="{6486DF48-6105-41B1-943F-B3D71017C626}"/>
    <hyperlink ref="BK54" r:id="rId106" xr:uid="{235DEF2F-C974-4647-96C5-116E9AAD3BDD}"/>
    <hyperlink ref="BH55" r:id="rId107" xr:uid="{0907D678-8A07-4C20-B8CE-BCBB93089BE1}"/>
    <hyperlink ref="BK55" r:id="rId108" xr:uid="{368E0B8D-F3A6-443C-AECE-400D672EB0F8}"/>
    <hyperlink ref="BH56" r:id="rId109" xr:uid="{4C55A82B-ED3E-49CF-953D-7A1AC8B59443}"/>
    <hyperlink ref="BK56" r:id="rId110" xr:uid="{0DB62448-EC3A-4185-B5AC-024C1245F1A5}"/>
    <hyperlink ref="BH57" r:id="rId111" xr:uid="{F3AE8752-D85A-458D-B3DC-3B18D2D9F994}"/>
    <hyperlink ref="BK57" r:id="rId112" xr:uid="{6E186ED2-537A-423F-BEC4-0C8EDFD175D6}"/>
    <hyperlink ref="BH58" r:id="rId113" xr:uid="{3166CD76-6E8A-4A5F-8739-853351551086}"/>
    <hyperlink ref="BK58" r:id="rId114" xr:uid="{691636F0-FFF7-4A98-8516-B638CF2237C8}"/>
    <hyperlink ref="BH59" r:id="rId115" xr:uid="{07BFB9A1-015E-4A9C-80AB-5F70FB377F31}"/>
    <hyperlink ref="BK59" r:id="rId116" xr:uid="{8C133262-56AC-4480-BD8E-89E0C064BB74}"/>
    <hyperlink ref="BH60" r:id="rId117" xr:uid="{1FF63EA3-3B21-47C7-AE2A-8410B38BC997}"/>
    <hyperlink ref="BK60" r:id="rId118" xr:uid="{292B5F5E-3F5A-4E25-A499-BCF2183F9A45}"/>
    <hyperlink ref="BH61" r:id="rId119" xr:uid="{EFC91535-A919-4940-9902-DD29110280C5}"/>
    <hyperlink ref="BK61" r:id="rId120" xr:uid="{2C9D9DDD-6338-4EB7-BCEA-676073C29C8E}"/>
    <hyperlink ref="BH62" r:id="rId121" xr:uid="{02843CD6-4187-405B-8148-3511513437DB}"/>
    <hyperlink ref="BK62" r:id="rId122" xr:uid="{A45A368E-D684-491E-A6CF-C92D9C2A76E9}"/>
    <hyperlink ref="BH63" r:id="rId123" xr:uid="{2C6B9F05-4036-4D5D-B6E5-3663DABF4A27}"/>
    <hyperlink ref="BK63" r:id="rId124" xr:uid="{2DE34CED-0EB6-4B67-A001-D6438E63C817}"/>
    <hyperlink ref="BH64" r:id="rId125" xr:uid="{0EDE8B24-0C56-4499-B766-7654C263EF43}"/>
    <hyperlink ref="BK64" r:id="rId126" xr:uid="{55E8E485-4C4D-4057-8C01-707E19FFB489}"/>
    <hyperlink ref="BH65" r:id="rId127" xr:uid="{70EBE0D8-52F7-4FC2-8E69-17A9904FB976}"/>
    <hyperlink ref="BK65" r:id="rId128" xr:uid="{58F08C8F-BBCE-4622-BADE-20C623DFF4F9}"/>
    <hyperlink ref="BH66" r:id="rId129" xr:uid="{2FEFF746-E9B6-4451-80CB-FF4A8E7CFBEB}"/>
    <hyperlink ref="BK66" r:id="rId130" xr:uid="{E40DF88E-3416-442B-9AEA-C84AAAF86778}"/>
    <hyperlink ref="BH67" r:id="rId131" xr:uid="{A29267F5-5C49-4ED4-8847-57D70391F8CA}"/>
    <hyperlink ref="BK67" r:id="rId132" xr:uid="{4FBCACA5-7EF9-4A12-8020-B4BF5F041EA4}"/>
    <hyperlink ref="BH68" r:id="rId133" xr:uid="{B6DDAE53-63DA-4015-8288-AF382644D86F}"/>
    <hyperlink ref="BK68" r:id="rId134" xr:uid="{8D5BDE3D-6521-4D16-AB5E-50EE34E97E58}"/>
    <hyperlink ref="BH69" r:id="rId135" xr:uid="{A1DA7461-12EC-4898-A6FF-F38FBBC6EB9B}"/>
    <hyperlink ref="BK69" r:id="rId136" xr:uid="{01F6CBF0-68D8-4096-8A7A-8817101112E2}"/>
    <hyperlink ref="BH70" r:id="rId137" xr:uid="{236E0D70-24C8-4F4C-A698-F199E8D1F9A4}"/>
    <hyperlink ref="BK70" r:id="rId138" xr:uid="{F6FB1E5D-0816-47C9-9962-A7AC1AE36B8D}"/>
    <hyperlink ref="BH71" r:id="rId139" xr:uid="{320EAEBD-86DC-47C1-8947-EF5F20044483}"/>
    <hyperlink ref="BK71" r:id="rId140" xr:uid="{C63997C1-8F5A-4149-B59E-01A1BB87A879}"/>
    <hyperlink ref="BH72" r:id="rId141" xr:uid="{6DA3C7FB-4D57-410D-B85B-3DAC3FA7E547}"/>
    <hyperlink ref="BK72" r:id="rId142" xr:uid="{41B5CCBB-6C48-4E56-9328-D0683BACF732}"/>
    <hyperlink ref="BH73" r:id="rId143" xr:uid="{033379B5-E465-4700-8E78-49B1123239EC}"/>
    <hyperlink ref="BK73" r:id="rId144" xr:uid="{71A06F0B-04E5-4932-B4FA-894F6D6154DF}"/>
    <hyperlink ref="BH74" r:id="rId145" xr:uid="{F15AC4BC-D389-411F-B5AA-257E19D691AD}"/>
    <hyperlink ref="BK74" r:id="rId146" xr:uid="{B443E9B7-D954-4798-A3CD-1EBA1B65832B}"/>
    <hyperlink ref="BH75" r:id="rId147" xr:uid="{DFE7A303-F543-45F9-834C-59DB93EE8B66}"/>
    <hyperlink ref="BK75" r:id="rId148" xr:uid="{4C4E2D0B-525F-4400-AF42-660290150766}"/>
    <hyperlink ref="BH76" r:id="rId149" xr:uid="{08807DA5-EBCE-43F0-A483-BCC38C3BC0B5}"/>
    <hyperlink ref="BK76" r:id="rId150" xr:uid="{DE874256-94F6-4F87-9756-6DFD43F11313}"/>
    <hyperlink ref="BH77" r:id="rId151" xr:uid="{D3F8C7B1-01AE-47A2-B9CA-B2458C009761}"/>
    <hyperlink ref="BK77" r:id="rId152" xr:uid="{6E4DF374-AB44-4097-96C4-2558FCFADE06}"/>
    <hyperlink ref="BH78" r:id="rId153" xr:uid="{5393DC4B-B5B8-431E-8132-45CCEEF49EC9}"/>
    <hyperlink ref="BK78" r:id="rId154" xr:uid="{77451F75-74AE-4F53-8EE9-1A5468C9B211}"/>
    <hyperlink ref="BH79" r:id="rId155" xr:uid="{21FB85E3-01B7-4928-B386-CD9EF730FF8D}"/>
    <hyperlink ref="BK79" r:id="rId156" xr:uid="{DA3399F9-046E-40EF-A79D-D932B78214BD}"/>
    <hyperlink ref="BH80" r:id="rId157" xr:uid="{9D4911F6-9974-4F80-ADDB-30D32EBE7CE7}"/>
    <hyperlink ref="BK80" r:id="rId158" xr:uid="{5E96EEFE-436F-4771-8C4C-C575ED7604A1}"/>
    <hyperlink ref="BH81" r:id="rId159" xr:uid="{BDCF020F-4BDD-4B10-8712-89CC4AB9BD14}"/>
    <hyperlink ref="BK81" r:id="rId160" xr:uid="{183CF426-F037-4EE3-AD3D-D2BA51483C8B}"/>
    <hyperlink ref="BH82" r:id="rId161" xr:uid="{010212A8-B17E-4168-9AE2-517E6866A335}"/>
    <hyperlink ref="BK82" r:id="rId162" xr:uid="{B90D4292-3E43-4300-8636-D2A624D5DDD3}"/>
    <hyperlink ref="BH83" r:id="rId163" xr:uid="{8A853CBB-0A74-4A19-921E-DD6F5C379D4D}"/>
    <hyperlink ref="BK83" r:id="rId164" xr:uid="{442DB1D4-858B-4B60-9AD3-527D066CE48F}"/>
    <hyperlink ref="BK84" r:id="rId165" xr:uid="{3CBBC617-DE69-45B5-BC1B-ED693AB5731F}"/>
    <hyperlink ref="BK85" r:id="rId166" xr:uid="{9E6F2EC7-61DE-4DDD-B8B7-BB48A840DB59}"/>
    <hyperlink ref="BK86" r:id="rId167" xr:uid="{58879BA0-C1DC-4619-9721-7488CC47C648}"/>
    <hyperlink ref="BK87" r:id="rId168" xr:uid="{282EED24-5D73-4D20-809B-E6DF2EA14A40}"/>
    <hyperlink ref="BK88" r:id="rId169" xr:uid="{1EC2F958-B045-4C4F-A472-E08D17A4816A}"/>
    <hyperlink ref="BH89" r:id="rId170" xr:uid="{F1F82863-E0CB-40E3-9505-C8D47239BF75}"/>
    <hyperlink ref="BK89" r:id="rId171" xr:uid="{2D786EC4-AD94-4A62-9ABD-8743CD1932DB}"/>
    <hyperlink ref="BH90" r:id="rId172" xr:uid="{06589EF0-94F8-40B7-A375-ABD7DB99393E}"/>
    <hyperlink ref="BK90" r:id="rId173" xr:uid="{62545591-6C5F-4D64-A5DC-3B4880CA6004}"/>
    <hyperlink ref="BH91" r:id="rId174" xr:uid="{C3AD0576-892E-4166-9E07-8F0909CA53E9}"/>
    <hyperlink ref="BK91" r:id="rId175" xr:uid="{5BD55F5B-82B2-4749-BAA3-F4BCBCACB028}"/>
    <hyperlink ref="BH92" r:id="rId176" xr:uid="{94284B14-1897-479A-890B-BF25EE88C78D}"/>
    <hyperlink ref="BK92" r:id="rId177" xr:uid="{BC3CC5CF-20B1-43DA-AA1A-16202126F544}"/>
    <hyperlink ref="BH93" r:id="rId178" xr:uid="{818B9F73-03D0-4E60-B08C-4CF24985DECD}"/>
    <hyperlink ref="BK93" r:id="rId179" xr:uid="{7D343FB0-5205-4832-AA8A-7628C8797282}"/>
    <hyperlink ref="BH94" r:id="rId180" xr:uid="{13B8B311-74E4-4405-83ED-957DE6FCAA4E}"/>
    <hyperlink ref="BK94" r:id="rId181" xr:uid="{DF22ADD3-593A-48C0-83AC-32D5478BF132}"/>
    <hyperlink ref="BH95" r:id="rId182" xr:uid="{63D2BA3B-E6C4-45D0-9C88-A1DFBAE526B1}"/>
    <hyperlink ref="BK95" r:id="rId183" xr:uid="{81C34544-E9EE-4B10-94FE-92D1E1C41413}"/>
    <hyperlink ref="BH96" r:id="rId184" xr:uid="{8A17F63A-E4A1-47CD-BD2B-39C101AF8C3B}"/>
    <hyperlink ref="BK96" r:id="rId185" xr:uid="{DC64202C-68CE-4E19-B34C-BE30B646AE26}"/>
    <hyperlink ref="BH97" r:id="rId186" xr:uid="{B63366CB-5B86-40E5-8599-6F5BBE20A3E3}"/>
    <hyperlink ref="BK97" r:id="rId187" xr:uid="{6721701B-74BD-4704-896A-4A51AFA540B0}"/>
    <hyperlink ref="BH98" r:id="rId188" xr:uid="{1A46A634-FB28-44C0-9987-EE12D21117F9}"/>
    <hyperlink ref="BK98" r:id="rId189" xr:uid="{4B0A34D2-5C2C-4238-8EEB-8C9A091310AE}"/>
    <hyperlink ref="BH99" r:id="rId190" xr:uid="{401120A4-8163-40D2-8C5E-05E4A682330A}"/>
    <hyperlink ref="BK99" r:id="rId191" xr:uid="{7E43E7B2-01AA-42EC-BF8A-686E93B12F1A}"/>
    <hyperlink ref="BH100" r:id="rId192" xr:uid="{08B92387-4753-49B0-8C9F-59A62C8C0E97}"/>
    <hyperlink ref="BK100" r:id="rId193" xr:uid="{9850BA7D-C1EE-43B5-8F45-95C667D9C1CC}"/>
    <hyperlink ref="BH101" r:id="rId194" xr:uid="{F0A1CC95-8523-47CE-B8C0-FD3C65EF301E}"/>
    <hyperlink ref="BK101" r:id="rId195" xr:uid="{CB4036F2-2ED2-48DA-BB08-D6A965BAC56B}"/>
    <hyperlink ref="BH102" r:id="rId196" xr:uid="{C0251111-788A-4EFE-8439-F9AD7846B033}"/>
    <hyperlink ref="BK102" r:id="rId197" xr:uid="{FE88B514-6983-4E1E-9C5F-452B4C9F3BDD}"/>
    <hyperlink ref="BH103" r:id="rId198" xr:uid="{CB32DE51-C73B-4B81-8BCE-53D09D13F92E}"/>
    <hyperlink ref="BK103" r:id="rId199" xr:uid="{AD90994A-CAEA-476E-AE00-7BA3EB99172D}"/>
    <hyperlink ref="BH104" r:id="rId200" xr:uid="{1A73D29D-EF3A-40A0-89CB-390447AF1398}"/>
    <hyperlink ref="BK104" r:id="rId201" xr:uid="{8C9D41A2-EDD0-4AB5-9585-7C9E5A23E2BD}"/>
    <hyperlink ref="BH105" r:id="rId202" xr:uid="{A347936D-37C3-496A-98F2-DC9E5F1082B3}"/>
    <hyperlink ref="BK105" r:id="rId203" xr:uid="{34F107E4-4FFF-419A-B934-4F59188489A4}"/>
    <hyperlink ref="BH106" r:id="rId204" xr:uid="{AC21C8B8-17B6-4D11-AD7A-C4532852ADD0}"/>
    <hyperlink ref="BK106" r:id="rId205" xr:uid="{61F08FE8-EEEE-4D22-BE7A-5D8BE2CD125F}"/>
    <hyperlink ref="BH107" r:id="rId206" xr:uid="{26DFAF06-5910-4314-9D78-281EEC8F2AD3}"/>
    <hyperlink ref="BK107" r:id="rId207" xr:uid="{CCD9EA46-271B-4AEB-8EC8-DA74DFB832D3}"/>
    <hyperlink ref="BH108" r:id="rId208" xr:uid="{D83CA950-D79D-45FD-979D-12DE5200D7F1}"/>
    <hyperlink ref="BK108" r:id="rId209" xr:uid="{D071412A-B018-4983-B239-2895BC16566E}"/>
    <hyperlink ref="BH109" r:id="rId210" xr:uid="{174A5F3A-FA10-415F-9B09-A59EF2BEF2F5}"/>
    <hyperlink ref="BK109" r:id="rId211" xr:uid="{8812EB1A-B81B-4C2F-9B8F-6790FD6B6A19}"/>
    <hyperlink ref="BH110" r:id="rId212" xr:uid="{D25B05B3-11B7-4456-B988-FB20693E64A2}"/>
    <hyperlink ref="BK110" r:id="rId213" xr:uid="{85B0294E-AC3B-46BC-8ED3-8A6C1C38CC02}"/>
    <hyperlink ref="BH111" r:id="rId214" xr:uid="{F0B15AD1-91FD-4B36-82FB-623A08FFF2C4}"/>
    <hyperlink ref="BK111" r:id="rId215" xr:uid="{BF72A664-F2AE-4B0D-BDCF-5ADB6EB9AFEB}"/>
    <hyperlink ref="BH112" r:id="rId216" xr:uid="{BE137D04-462B-476F-88F3-40634AF59C10}"/>
    <hyperlink ref="BK112" r:id="rId217" xr:uid="{DEC60EC9-257E-42BE-9248-CF33448AD7AA}"/>
    <hyperlink ref="BH113" r:id="rId218" xr:uid="{824C45E4-72B7-44E5-92D8-161665DCE9BC}"/>
    <hyperlink ref="BK113" r:id="rId219" xr:uid="{7864E35C-4C94-4D80-9840-68E8D8C9930B}"/>
    <hyperlink ref="BH114" r:id="rId220" xr:uid="{F863504F-326B-4E4C-A929-737AB7112D9F}"/>
    <hyperlink ref="BK114" r:id="rId221" xr:uid="{46C40ABF-28DF-4DD8-989D-75DC89C1E36A}"/>
    <hyperlink ref="BH115" r:id="rId222" xr:uid="{BB7770BA-CC19-45C8-B51A-B852BC95F13C}"/>
    <hyperlink ref="BK115" r:id="rId223" xr:uid="{F5DBA622-BD60-411B-B933-3274000DADD6}"/>
    <hyperlink ref="BH116" r:id="rId224" xr:uid="{7CE5E6C4-2707-4B8C-9AAF-6748D635C83F}"/>
    <hyperlink ref="BK116" r:id="rId225" xr:uid="{511FAE9C-6342-46E8-87DA-66470E8493F9}"/>
    <hyperlink ref="BH117" r:id="rId226" xr:uid="{7589F6A3-9EAB-4581-9FA1-9E9F9D85B7C6}"/>
    <hyperlink ref="BK117" r:id="rId227" xr:uid="{2C218740-FF63-4B3A-AD15-42D51887489B}"/>
    <hyperlink ref="BH118" r:id="rId228" xr:uid="{322C20D7-FE1D-4C78-8D07-969D7810F667}"/>
    <hyperlink ref="BK118" r:id="rId229" xr:uid="{74C0949F-983E-4253-9C59-B36B29D9D9EE}"/>
    <hyperlink ref="BH119" r:id="rId230" xr:uid="{B4B7133B-2677-4122-8490-37BD4A80B956}"/>
    <hyperlink ref="BK119" r:id="rId231" xr:uid="{9F587D31-130C-46B3-B602-3FE617A3D6D9}"/>
    <hyperlink ref="BH120" r:id="rId232" xr:uid="{DD1F55B1-D352-4444-A0B6-46E59E1B73EC}"/>
    <hyperlink ref="BK120" r:id="rId233" xr:uid="{3E7D6049-69A8-4498-9922-4CF5D247AB96}"/>
    <hyperlink ref="BH121" r:id="rId234" xr:uid="{6E92A545-7C7E-43B3-A734-F70A1CFE93E7}"/>
    <hyperlink ref="BK121" r:id="rId235" xr:uid="{FD6F6477-5F70-4FD8-8068-500E192A020A}"/>
    <hyperlink ref="BH122" r:id="rId236" xr:uid="{390FDAC0-DE99-429E-927D-416D26826476}"/>
    <hyperlink ref="BK122" r:id="rId237" xr:uid="{445D1E75-144B-4B4C-9F2D-FD10A021DF66}"/>
    <hyperlink ref="BH123" r:id="rId238" xr:uid="{77A34921-917C-4888-B88D-FC704731F405}"/>
    <hyperlink ref="BK123" r:id="rId239" xr:uid="{B431D4CF-AF22-4A6E-874A-F3C37C198B20}"/>
    <hyperlink ref="BH124" r:id="rId240" xr:uid="{1A160E60-B03F-4217-AB19-A38C8EB8443E}"/>
    <hyperlink ref="BK124" r:id="rId241" xr:uid="{E60A8109-7C73-455F-8E4F-DC666FA0FB44}"/>
    <hyperlink ref="BH125" r:id="rId242" xr:uid="{C57A77FE-9377-4680-A7DC-4E6BC93D08D4}"/>
    <hyperlink ref="BK125" r:id="rId243" xr:uid="{88D7E346-A831-4E34-A466-7460EA001195}"/>
    <hyperlink ref="BH126" r:id="rId244" xr:uid="{B1176AED-DDA7-4F9B-88B8-CF24076BB86C}"/>
    <hyperlink ref="BK126" r:id="rId245" xr:uid="{DB674701-E867-4C78-A485-5816D4FFC4A9}"/>
    <hyperlink ref="BH127" r:id="rId246" xr:uid="{D787C7C3-2FF0-4F3B-8764-422482B2D061}"/>
    <hyperlink ref="BK127" r:id="rId247" xr:uid="{1E46B9D4-0111-43A8-9561-AE0BE690EEEC}"/>
    <hyperlink ref="BH128" r:id="rId248" xr:uid="{D1EB1984-0868-4E1E-B389-931ACF4992E8}"/>
    <hyperlink ref="BK128" r:id="rId249" xr:uid="{37CD5BC8-30C0-4465-B8F8-1346EC25C249}"/>
    <hyperlink ref="BH129" r:id="rId250" xr:uid="{21B13F71-A59B-4857-B6C7-922CBC2F54E8}"/>
    <hyperlink ref="BK129" r:id="rId251" xr:uid="{7B2D5613-890C-4CD9-AA22-50D079D2825D}"/>
    <hyperlink ref="BH130" r:id="rId252" xr:uid="{27F22E60-ADE8-499F-945B-55B74FE0E62C}"/>
    <hyperlink ref="BK130" r:id="rId253" xr:uid="{B04E4CD3-B7C6-40C6-9A8C-EFE5A618B9CC}"/>
    <hyperlink ref="BH131" r:id="rId254" xr:uid="{D55DCE87-321B-459F-85F7-F4E0FF87E99A}"/>
    <hyperlink ref="BK131" r:id="rId255" xr:uid="{5A619BE2-E9A4-428E-8E77-FA2078BA7C2E}"/>
    <hyperlink ref="BH132" r:id="rId256" xr:uid="{5AC7E502-3F4D-4B1C-9290-C62ACFF2EAFD}"/>
    <hyperlink ref="BK132" r:id="rId257" xr:uid="{F68AE0F1-BADB-4DD7-B8F0-E2C4270C293F}"/>
    <hyperlink ref="BH133" r:id="rId258" xr:uid="{D29990AB-871A-4607-8416-5D065F0B2B12}"/>
    <hyperlink ref="BK133" r:id="rId259" xr:uid="{E7AC336C-0E10-4A7C-86C8-21EA2B081F52}"/>
    <hyperlink ref="BH134" r:id="rId260" xr:uid="{B9D0996B-EAF0-4DFF-97A3-BA4C2092DBBE}"/>
    <hyperlink ref="BK134" r:id="rId261" xr:uid="{C8C6947E-3E28-467A-B21E-CCAAADF98A81}"/>
    <hyperlink ref="BH135" r:id="rId262" xr:uid="{1ACFD976-09EF-4134-9122-B73C56A98B39}"/>
    <hyperlink ref="BK135" r:id="rId263" xr:uid="{3D21FF26-3ACE-4688-9937-5052C238A1E0}"/>
    <hyperlink ref="BH136" r:id="rId264" xr:uid="{27190711-A165-49E6-9575-CF60EA672860}"/>
    <hyperlink ref="BK136" r:id="rId265" xr:uid="{0578794D-BC6B-4A5A-99EB-9CCF68D149B1}"/>
    <hyperlink ref="BH137" r:id="rId266" xr:uid="{5187648E-255E-4DFA-ACDA-E467BFF5134E}"/>
    <hyperlink ref="BK137" r:id="rId267" xr:uid="{5537AADD-97D9-4DDF-B554-1C2B0D7BCDCE}"/>
    <hyperlink ref="BH138" r:id="rId268" xr:uid="{E26EA512-0E39-45D7-B3C4-58DC7941EC79}"/>
    <hyperlink ref="BK138" r:id="rId269" xr:uid="{1BCD7618-6073-4730-890E-ED1052844CF3}"/>
    <hyperlink ref="BH139" r:id="rId270" xr:uid="{C8DCEEE2-9E8C-4D03-8C5B-C27F1F198489}"/>
    <hyperlink ref="BK139" r:id="rId271" xr:uid="{40B5C248-ACA0-4C53-BFBB-9A71CB7826DE}"/>
    <hyperlink ref="BH140" r:id="rId272" xr:uid="{75C94EB1-003E-4C40-9A42-17E38E2F6D6D}"/>
    <hyperlink ref="BK140" r:id="rId273" xr:uid="{B568B0FB-2DD8-412C-B197-053F4FC5A1E7}"/>
    <hyperlink ref="BH141" r:id="rId274" xr:uid="{847392A5-79F6-4106-BF50-FF7C65CDE431}"/>
    <hyperlink ref="BK141" r:id="rId275" xr:uid="{E8E7B79F-5F18-4D93-9277-2536C38227AE}"/>
    <hyperlink ref="BH142" r:id="rId276" xr:uid="{3AB4B542-C91D-4444-AD70-20889643B226}"/>
    <hyperlink ref="BK142" r:id="rId277" xr:uid="{1291829B-7DBD-4473-A538-1A1A48E5993A}"/>
    <hyperlink ref="BH143" r:id="rId278" xr:uid="{11CEE13B-3403-436F-88B9-653BBFE79D1F}"/>
    <hyperlink ref="BK143" r:id="rId279" xr:uid="{2863C88F-2C22-4F10-9356-1A49BC857E16}"/>
    <hyperlink ref="BH144" r:id="rId280" xr:uid="{0CE1A12D-BD06-446A-A33D-3FF035ED7BFB}"/>
    <hyperlink ref="BK144" r:id="rId281" xr:uid="{5BB68CC6-2E25-46A4-ABF8-6B10C74F883B}"/>
    <hyperlink ref="BH145" r:id="rId282" xr:uid="{C16AE604-DC78-42BB-A308-0B87A4A7728F}"/>
    <hyperlink ref="BK145" r:id="rId283" xr:uid="{8AD6A2F7-5202-4344-8D48-FAFF77AF2B28}"/>
    <hyperlink ref="BH146" r:id="rId284" xr:uid="{82535E9E-5E53-4995-AFB8-445464A3AAC7}"/>
    <hyperlink ref="BK146" r:id="rId285" xr:uid="{167E836F-EFC7-4912-9708-214E2CC85363}"/>
    <hyperlink ref="BH147" r:id="rId286" xr:uid="{64A6DBDD-547F-463F-B096-B4D6D3D221A4}"/>
    <hyperlink ref="BK147" r:id="rId287" xr:uid="{18D439F2-4F6F-4FCF-A86C-915379AEEE63}"/>
    <hyperlink ref="BH148" r:id="rId288" xr:uid="{46A74448-41BD-49EF-B5DE-A39C0869B40F}"/>
    <hyperlink ref="BK148" r:id="rId289" xr:uid="{C82F6681-ED37-4DB7-A43C-3E432F73E92C}"/>
    <hyperlink ref="BH149" r:id="rId290" xr:uid="{A62900A4-E6A4-4EED-B0EF-3AC28CAA83F8}"/>
    <hyperlink ref="BK149" r:id="rId291" xr:uid="{CCDD48D0-A627-434A-B3FC-E11DBAD2DB86}"/>
    <hyperlink ref="BH150" r:id="rId292" xr:uid="{AAD5FE29-FB20-40B8-AC66-0401E83C5A09}"/>
    <hyperlink ref="BK150" r:id="rId293" xr:uid="{031B766E-9DA5-499A-B3EE-D84DC72BDD3A}"/>
    <hyperlink ref="BH151" r:id="rId294" xr:uid="{E0792021-A566-4E98-95BD-A1A0A0B89792}"/>
    <hyperlink ref="BK151" r:id="rId295" xr:uid="{1C059609-BC74-4533-B7D8-47C3C35CAA4A}"/>
    <hyperlink ref="BH152" r:id="rId296" xr:uid="{BD3CF2F2-7CA9-4118-A668-9B37845A1E96}"/>
    <hyperlink ref="BK152" r:id="rId297" xr:uid="{0F516A43-F42E-4473-9ECA-B688B0B31C75}"/>
    <hyperlink ref="BH153" r:id="rId298" xr:uid="{F5E7B7F6-2B61-4BCC-AC92-DF7A6BA1762B}"/>
    <hyperlink ref="BK153" r:id="rId299" xr:uid="{C0B59091-57BB-41D6-A810-1F3E1A409F70}"/>
    <hyperlink ref="BH154" r:id="rId300" xr:uid="{7774334B-DA06-493E-B2BB-E3B23993493A}"/>
    <hyperlink ref="BK154" r:id="rId301" xr:uid="{384004A7-27CB-4132-BDAA-650719D0F728}"/>
    <hyperlink ref="BH155" r:id="rId302" xr:uid="{3870E1E8-89EA-45A7-B0A3-7CAD7FAD0290}"/>
    <hyperlink ref="BK155" r:id="rId303" xr:uid="{0BFB9668-9325-409F-8CBE-6D9BC1B2D324}"/>
    <hyperlink ref="BH156" r:id="rId304" xr:uid="{C75663B1-86F5-4AD4-B220-3B435D4BEA79}"/>
    <hyperlink ref="BK156" r:id="rId305" xr:uid="{D6BD9745-6C53-4CA3-9F64-B0C8F54CEDC3}"/>
    <hyperlink ref="BH157" r:id="rId306" xr:uid="{CDC37303-9ACA-41E3-9F35-A6A3DBEBEF77}"/>
    <hyperlink ref="BK157" r:id="rId307" xr:uid="{4FD6EE02-6E9A-4A74-A8BB-C83F4528F72F}"/>
    <hyperlink ref="BH158" r:id="rId308" xr:uid="{101F23B5-034E-44F7-B2B7-6ACF2861E233}"/>
    <hyperlink ref="BK158" r:id="rId309" xr:uid="{88E196BF-B460-40B2-BF42-BA02BDC58C47}"/>
    <hyperlink ref="BH159" r:id="rId310" xr:uid="{FC689244-6D57-4B8C-A26B-3E769290AA02}"/>
    <hyperlink ref="BK159" r:id="rId311" xr:uid="{120E5606-F2D4-4056-9587-DE074239E2DF}"/>
    <hyperlink ref="BH160" r:id="rId312" xr:uid="{084C86A8-1E29-403C-BEDB-1B5C05D83DB8}"/>
    <hyperlink ref="BK160" r:id="rId313" xr:uid="{1E72EE6E-2575-4157-8B09-5CD79DC71335}"/>
    <hyperlink ref="BH161" r:id="rId314" xr:uid="{35663466-5CC9-4C48-90D0-160A1A4111E0}"/>
    <hyperlink ref="BK161" r:id="rId315" xr:uid="{D7B0075D-54F7-482A-8AFC-453B5FD9242F}"/>
    <hyperlink ref="BH162" r:id="rId316" xr:uid="{38B4307F-7091-4101-A166-75B6B77CAFC3}"/>
    <hyperlink ref="BK162" r:id="rId317" xr:uid="{7827F2F2-6055-434F-8D37-5DF59FDC6A14}"/>
    <hyperlink ref="BH163" r:id="rId318" xr:uid="{9217300F-9494-4AC2-941D-EFE6301BCE52}"/>
    <hyperlink ref="BK163" r:id="rId319" xr:uid="{7075E15B-F57E-469B-8CCF-2F12DBBD5A9E}"/>
    <hyperlink ref="BH164" r:id="rId320" xr:uid="{BCD0E582-2F3C-4EBB-838E-1E7ECC65BAF7}"/>
    <hyperlink ref="BK164" r:id="rId321" xr:uid="{8400BF37-3C8B-4AE6-84D1-64B66CA8655A}"/>
    <hyperlink ref="BH165" r:id="rId322" xr:uid="{92120D96-80E3-4409-BF20-76DC6F29DD52}"/>
    <hyperlink ref="BK165" r:id="rId323" xr:uid="{DF70C20E-838C-4596-899E-57745F52D8E8}"/>
    <hyperlink ref="BH166" r:id="rId324" xr:uid="{A7EEA0CD-95C8-4C26-9E77-219F0F9DD837}"/>
    <hyperlink ref="BK166" r:id="rId325" xr:uid="{9C4D65B3-7BA5-441B-B837-25CBF498C5DE}"/>
    <hyperlink ref="BH167" r:id="rId326" xr:uid="{0228CEE3-3161-49F7-8114-07BD9CA15ECC}"/>
    <hyperlink ref="BK167" r:id="rId327" xr:uid="{CABB8774-AB7A-4CD5-B610-B7B1C3B5C24E}"/>
    <hyperlink ref="BH168" r:id="rId328" xr:uid="{DDF83903-F1F9-4E41-8B6C-2FFBFCD20E98}"/>
    <hyperlink ref="BK168" r:id="rId329" xr:uid="{CE078AA3-AA49-413F-9F3C-459C494A7562}"/>
    <hyperlink ref="BH169" r:id="rId330" xr:uid="{01ED35FD-B784-482C-BA6D-9B521650A8F1}"/>
    <hyperlink ref="BK169" r:id="rId331" xr:uid="{E2E816D1-6D04-42AE-AD19-4B7BBDDC202B}"/>
    <hyperlink ref="BH170" r:id="rId332" xr:uid="{E514F59B-0B48-4BD7-8A1D-46B3BE38E2C0}"/>
    <hyperlink ref="BK170" r:id="rId333" xr:uid="{BD09FE2F-6E0D-4D52-8B20-F60B41BAF94D}"/>
    <hyperlink ref="BH171" r:id="rId334" xr:uid="{0679CAE7-F405-45EE-B052-35106DE5852C}"/>
    <hyperlink ref="BK171" r:id="rId335" xr:uid="{3F00BF82-367E-4B3A-8E74-374FD860E6CD}"/>
    <hyperlink ref="BH172" r:id="rId336" xr:uid="{6A4161E8-69B8-4E3C-8CB5-C6D44C097FA7}"/>
    <hyperlink ref="BK172" r:id="rId337" xr:uid="{74939767-66F5-4C49-A186-8CADD766B999}"/>
    <hyperlink ref="BH173" r:id="rId338" xr:uid="{06794DD7-C51B-4C6A-AA76-1806ECA4735B}"/>
    <hyperlink ref="BK173" r:id="rId339" xr:uid="{4B15AFAF-B020-4AB5-B1B9-85454F110345}"/>
    <hyperlink ref="BH174" r:id="rId340" xr:uid="{35B2AF1B-D58E-45C5-B9DF-CA6A4FB5FDAE}"/>
    <hyperlink ref="BK174" r:id="rId341" xr:uid="{1AEF70E9-53B8-4A9C-9EA2-7C33E393846E}"/>
    <hyperlink ref="BH175" r:id="rId342" xr:uid="{89AA6E87-3F6B-429C-AD6D-E71CC0015CC2}"/>
    <hyperlink ref="BK175" r:id="rId343" xr:uid="{52C3C895-FE8D-431F-8F94-DD747B7E092D}"/>
    <hyperlink ref="BH176" r:id="rId344" xr:uid="{88616FA1-4C28-4BBA-BF8B-25D5CFF0798A}"/>
    <hyperlink ref="BK176" r:id="rId345" xr:uid="{A8F5EE48-C4E5-447A-84E9-10984F5BA7AC}"/>
    <hyperlink ref="BH177" r:id="rId346" xr:uid="{7E773154-6D08-42ED-87B1-F5F1FB0D7B1B}"/>
    <hyperlink ref="BK177" r:id="rId347" xr:uid="{360530AD-F2A8-4BFF-B9CE-A7068789C20D}"/>
    <hyperlink ref="BH178" r:id="rId348" xr:uid="{5CA0AC13-4205-4774-8195-2AE823DA4AE0}"/>
    <hyperlink ref="BK178" r:id="rId349" xr:uid="{992F2484-B0C2-4C2D-B3CC-CADC46E502B3}"/>
    <hyperlink ref="BH179" r:id="rId350" xr:uid="{C777A40A-5D52-48B1-A7B0-98038DEEB288}"/>
    <hyperlink ref="BK179" r:id="rId351" xr:uid="{41667118-BB84-4AED-932A-4CBA25CF8D64}"/>
    <hyperlink ref="BH180" r:id="rId352" xr:uid="{2389E018-2768-4A30-AC42-8A9890359FA9}"/>
    <hyperlink ref="BK180" r:id="rId353" xr:uid="{310D832F-F848-4195-BDB5-397CE6B696EE}"/>
    <hyperlink ref="BH181" r:id="rId354" xr:uid="{1766BD3E-97B4-4FF3-9FD6-24AA62DF6A5E}"/>
    <hyperlink ref="BK181" r:id="rId355" xr:uid="{551CA8DB-A928-466E-B236-A25A148C152F}"/>
    <hyperlink ref="BH182" r:id="rId356" xr:uid="{03E76D38-7109-4B25-B877-9D30E7461BF5}"/>
    <hyperlink ref="BK182" r:id="rId357" xr:uid="{9762A7E6-54A0-4603-8236-1BF100984A2E}"/>
    <hyperlink ref="BH183" r:id="rId358" xr:uid="{3FED1675-E1BB-4238-8B72-A9695B80D830}"/>
    <hyperlink ref="BK183" r:id="rId359" xr:uid="{38BC0CDE-CEBE-4EE8-BFFB-DF4BF163BF2F}"/>
    <hyperlink ref="BH184" r:id="rId360" xr:uid="{B35F4672-D7D5-47BD-8DBF-533CC9D68274}"/>
    <hyperlink ref="BK184" r:id="rId361" xr:uid="{F7634558-2A37-44F6-99C5-5EF377EAB0AE}"/>
    <hyperlink ref="BH185" r:id="rId362" xr:uid="{B3124ECF-B19D-471B-9831-B02B879B42E9}"/>
    <hyperlink ref="BK185" r:id="rId363" xr:uid="{1AEFE960-EFF5-4983-A6B5-2289B75AF4F7}"/>
    <hyperlink ref="BH186" r:id="rId364" xr:uid="{9F046710-3225-4D27-8945-F7164B74B9E7}"/>
    <hyperlink ref="BK186" r:id="rId365" xr:uid="{EE285E8A-6917-4DA6-8129-2B1028186C24}"/>
    <hyperlink ref="BH187" r:id="rId366" xr:uid="{969523AF-0396-49B8-8176-2D5F28DB9FB4}"/>
    <hyperlink ref="BK187" r:id="rId367" xr:uid="{B5045FCE-6CD4-47DC-8124-7E15D05D4366}"/>
    <hyperlink ref="BH188" r:id="rId368" xr:uid="{E3A94844-CA2C-4025-A513-39B4B4AEEC66}"/>
    <hyperlink ref="BK188" r:id="rId369" xr:uid="{028B51AB-0BCE-48C4-B730-9527CDDFAD54}"/>
    <hyperlink ref="BH189" r:id="rId370" xr:uid="{7AEA73F1-EC9A-4A24-A3B0-104D05A9BE56}"/>
    <hyperlink ref="BK189" r:id="rId371" xr:uid="{7EF41E06-8F84-4FF0-97D8-CE2235F46E36}"/>
    <hyperlink ref="BH190" r:id="rId372" xr:uid="{73AB059E-981D-47E7-8461-99026EB55418}"/>
    <hyperlink ref="BK190" r:id="rId373" xr:uid="{88541F03-4CC8-4AA4-9B66-146004B5535D}"/>
    <hyperlink ref="BH191" r:id="rId374" xr:uid="{F07B980A-5A68-49C7-B210-77BB6BF6A343}"/>
    <hyperlink ref="BK191" r:id="rId375" xr:uid="{6B7FE731-7641-49E8-A9A4-765EFAC86DC0}"/>
    <hyperlink ref="BH192" r:id="rId376" xr:uid="{34B177F8-928D-411C-8CE6-95AF5914CA2E}"/>
    <hyperlink ref="BK192" r:id="rId377" xr:uid="{63AA46FA-6D5C-498F-A387-E8FD45093242}"/>
    <hyperlink ref="BH193" r:id="rId378" xr:uid="{B1350383-3C68-4129-AB80-D18DA06082A6}"/>
    <hyperlink ref="BK193" r:id="rId379" xr:uid="{62C39D5F-03FF-4AD9-95DF-2045D6489C6C}"/>
    <hyperlink ref="BH194" r:id="rId380" xr:uid="{DD3E59DA-2D51-4FA1-818B-BC30F62C0D59}"/>
    <hyperlink ref="BK194" r:id="rId381" xr:uid="{B776C85E-9856-4C86-BD5E-6447017CC964}"/>
    <hyperlink ref="BH195" r:id="rId382" xr:uid="{E8D1D272-906D-4541-A604-29B09F15A029}"/>
    <hyperlink ref="BK195" r:id="rId383" xr:uid="{7F053140-C525-4339-B410-086269015CAC}"/>
    <hyperlink ref="BH196" r:id="rId384" xr:uid="{9181B379-D179-43FD-ADF1-B0F13F6950FD}"/>
    <hyperlink ref="BK196" r:id="rId385" xr:uid="{CDBCDA96-5D60-4645-898F-7B47FC91EE6A}"/>
    <hyperlink ref="BH197" r:id="rId386" xr:uid="{B4A0E455-B951-4DB0-9983-CB5B80FB1B71}"/>
    <hyperlink ref="BK197" r:id="rId387" xr:uid="{470A676A-C3F4-4E13-BEF8-2075C85BD6E7}"/>
    <hyperlink ref="BH198" r:id="rId388" xr:uid="{5EA85C0C-6B31-48CE-9545-9672493895E1}"/>
    <hyperlink ref="BK198" r:id="rId389" xr:uid="{5EF1C75B-6D76-469A-8BE1-40506363B920}"/>
    <hyperlink ref="BH199" r:id="rId390" xr:uid="{8257D815-918F-4898-93F5-7E979FDF1F48}"/>
    <hyperlink ref="BK199" r:id="rId391" xr:uid="{97CB047C-A3D4-40EA-A2F9-240C12B62486}"/>
    <hyperlink ref="BH200" r:id="rId392" xr:uid="{43E0F7E6-9EED-433B-96EF-9BD4F56448AE}"/>
    <hyperlink ref="BK200" r:id="rId393" xr:uid="{EE3E2D80-F244-423F-8095-957669537806}"/>
    <hyperlink ref="BH201" r:id="rId394" xr:uid="{F93B4268-180D-475E-8D61-5981EB3391C3}"/>
    <hyperlink ref="BK201" r:id="rId395" xr:uid="{8D823C47-4AF8-4AB3-BB3C-8BF01779E8F3}"/>
    <hyperlink ref="BH202" r:id="rId396" xr:uid="{CF14FBE3-A349-4B0C-96C0-A2EC69A1CFDF}"/>
    <hyperlink ref="BK202" r:id="rId397" xr:uid="{A215B472-DA22-4491-A10A-E71EBA30BCF0}"/>
    <hyperlink ref="BH203" r:id="rId398" xr:uid="{95AFF042-93E2-4EBF-9BE7-32E1C5CF84E1}"/>
    <hyperlink ref="BK203" r:id="rId399" xr:uid="{E25B4809-C8AB-45D7-8126-0BC20969CAF6}"/>
    <hyperlink ref="BH204" r:id="rId400" xr:uid="{54148066-1ACB-46D2-80A3-A438251A345E}"/>
    <hyperlink ref="BK204" r:id="rId401" xr:uid="{101D10FA-8649-400F-864A-CB636EFE2305}"/>
    <hyperlink ref="BH205" r:id="rId402" xr:uid="{0F643C68-BC9D-4278-8D11-D250D3C60AEF}"/>
    <hyperlink ref="BK205" r:id="rId403" xr:uid="{BEEDEE7F-8A83-48B1-AB7E-11673D4A9082}"/>
    <hyperlink ref="BH206" r:id="rId404" xr:uid="{86295F4F-ADA4-4553-9AFA-503BE17CDD2B}"/>
    <hyperlink ref="BK206" r:id="rId405" xr:uid="{77FEB514-4E13-4D04-AA50-EC2815F195AA}"/>
    <hyperlink ref="BH207" r:id="rId406" xr:uid="{F5A82B05-FA81-452C-8043-67317C3F3794}"/>
    <hyperlink ref="BK207" r:id="rId407" xr:uid="{F715469A-30FD-46ED-897C-F2EF84AD2635}"/>
    <hyperlink ref="BH208" r:id="rId408" xr:uid="{16ECC4B9-4D62-432B-8417-1BA1878D0F5D}"/>
    <hyperlink ref="BK208" r:id="rId409" xr:uid="{4A34AA83-646A-46B4-BBF6-FD417EEB2323}"/>
    <hyperlink ref="BH209" r:id="rId410" xr:uid="{F6AF3A4E-071A-4AA6-AC5A-A01DD812197C}"/>
    <hyperlink ref="BK209" r:id="rId411" xr:uid="{EC71E28B-4905-4549-9CCA-AF2AA8D8C9BA}"/>
    <hyperlink ref="BH210" r:id="rId412" xr:uid="{C56AE698-8911-4232-A6F0-EA840F126C6A}"/>
    <hyperlink ref="BK210" r:id="rId413" xr:uid="{CB29C3F6-5674-4E9C-B980-162ED8432CFD}"/>
    <hyperlink ref="BH211" r:id="rId414" xr:uid="{496D999B-6EE7-4577-B71E-CA1023188260}"/>
    <hyperlink ref="BK211" r:id="rId415" xr:uid="{57149F3B-38B5-4D06-B1DA-FBD0B4789C7F}"/>
    <hyperlink ref="BH212" r:id="rId416" xr:uid="{114BE51B-67F3-43D6-AFAA-DF8ED4E27337}"/>
    <hyperlink ref="BK212" r:id="rId417" xr:uid="{EC9ECAF6-33C2-420B-A786-57C8C726DC0F}"/>
    <hyperlink ref="BH213" r:id="rId418" xr:uid="{71B00522-1294-45FA-ADEE-F96BB230C710}"/>
    <hyperlink ref="BK213" r:id="rId419" xr:uid="{86354341-4901-4C72-B47D-EDBAEAAECC1E}"/>
    <hyperlink ref="BH214" r:id="rId420" xr:uid="{96E0E738-CDA5-4B8D-B1A4-3B16D58A137C}"/>
    <hyperlink ref="BK214" r:id="rId421" xr:uid="{74F1FF57-495E-44E5-BF80-95DC44B95AFC}"/>
    <hyperlink ref="BH215" r:id="rId422" xr:uid="{A7753D06-AD32-4A5D-A0F6-486340AC694D}"/>
    <hyperlink ref="BK215" r:id="rId423" xr:uid="{F0F4E656-0750-4BBD-A497-254D69E16DAF}"/>
    <hyperlink ref="BH216" r:id="rId424" xr:uid="{E69042EC-5BC4-478C-9F27-EC1870923A2F}"/>
    <hyperlink ref="BK216" r:id="rId425" xr:uid="{F595C6E4-C405-4B76-82B5-2C90A03666F5}"/>
    <hyperlink ref="BH217" r:id="rId426" xr:uid="{C2425BAD-C4F0-4ED4-915B-67170DB4B175}"/>
    <hyperlink ref="BK217" r:id="rId427" xr:uid="{AA1B7863-405E-42C0-A442-7AA900083F5F}"/>
    <hyperlink ref="BH218" r:id="rId428" xr:uid="{165E8C30-8C4C-4E7E-BA06-6A33F38F09D6}"/>
    <hyperlink ref="BK218" r:id="rId429" xr:uid="{826502B3-3E47-4A84-9FB8-517E9EDEADCF}"/>
    <hyperlink ref="BH219" r:id="rId430" xr:uid="{BA8164A1-7F57-4CAE-A4D0-960A4C740D17}"/>
    <hyperlink ref="BK219" r:id="rId431" xr:uid="{079742E7-3C7B-4335-9CF5-C88CF7E020A5}"/>
    <hyperlink ref="BH220" r:id="rId432" xr:uid="{034E5D7B-3AF6-4FFB-A155-3384718E3D2F}"/>
    <hyperlink ref="BK220" r:id="rId433" xr:uid="{9B2DE8AB-CF65-4A96-86E1-947C9218F02F}"/>
    <hyperlink ref="BH221" r:id="rId434" xr:uid="{5BAA15C6-267F-44D4-B3D4-BB71B24DFB23}"/>
    <hyperlink ref="BK221" r:id="rId435" xr:uid="{7B5D7118-4512-411A-B510-864FDCDAD9AF}"/>
    <hyperlink ref="BH222" r:id="rId436" xr:uid="{3CF15063-B6FC-4114-AFC0-100DA10D089B}"/>
    <hyperlink ref="BK222" r:id="rId437" xr:uid="{E476E604-D733-4D27-B589-703864080684}"/>
    <hyperlink ref="BH223" r:id="rId438" xr:uid="{23DB2258-13DD-4844-BB4D-48E3C2152D11}"/>
    <hyperlink ref="BK223" r:id="rId439" xr:uid="{B90B68D9-9476-484C-A7BA-DD7B02CFD2C1}"/>
    <hyperlink ref="BH224" r:id="rId440" xr:uid="{12C6EFB2-05C3-4426-8AED-A1C853152EA3}"/>
    <hyperlink ref="BK224" r:id="rId441" xr:uid="{1108612F-127F-4CC6-9E1E-33B5BF9F9E96}"/>
    <hyperlink ref="BH225" r:id="rId442" xr:uid="{03CA3A1B-2CB7-4C21-852D-F1210083A9D7}"/>
    <hyperlink ref="BK225" r:id="rId443" xr:uid="{86279F4F-6089-4CA9-98AF-B18B585AF8C4}"/>
    <hyperlink ref="BH226" r:id="rId444" xr:uid="{89288836-6E22-4CE9-9669-726497090CAF}"/>
    <hyperlink ref="BK226" r:id="rId445" xr:uid="{0CDA1CA3-D8B6-4B4D-84EF-14423D17AC14}"/>
    <hyperlink ref="BH227" r:id="rId446" xr:uid="{AAD09BC5-E01B-4F46-A490-4F6221EB0E06}"/>
    <hyperlink ref="BK227" r:id="rId447" xr:uid="{7291C318-CC16-43C8-9BB4-11DE7CC0E564}"/>
    <hyperlink ref="BH228" r:id="rId448" xr:uid="{015021BD-66A0-471A-B9B0-6E409B92F371}"/>
    <hyperlink ref="BK228" r:id="rId449" xr:uid="{0295B107-0258-4C3B-A1C6-40D8E1095809}"/>
    <hyperlink ref="BH229" r:id="rId450" xr:uid="{9573F8D7-0BC6-43D8-8792-28790CF74F38}"/>
    <hyperlink ref="BK229" r:id="rId451" xr:uid="{FB6030EC-4726-4584-BA66-6AE9655D7784}"/>
    <hyperlink ref="BH230" r:id="rId452" xr:uid="{45D62779-E34A-4001-9C7E-B7BCA73B6D3B}"/>
    <hyperlink ref="BK230" r:id="rId453" xr:uid="{A73757C0-C51B-4E11-95DA-A5D5700BE694}"/>
    <hyperlink ref="BH231" r:id="rId454" xr:uid="{B623D5FF-883C-4B63-BEC6-3E6CD42D351A}"/>
    <hyperlink ref="BK231" r:id="rId455" xr:uid="{90589E8F-0C21-4676-83DD-AF0E3EF9E1E8}"/>
    <hyperlink ref="BH232" r:id="rId456" xr:uid="{D3A5B27A-6687-4E18-A5CF-FBF6D3FDC020}"/>
    <hyperlink ref="BK232" r:id="rId457" xr:uid="{2C7A3A69-0539-4607-AEC4-F4DC9AE7B6C0}"/>
    <hyperlink ref="BH233" r:id="rId458" xr:uid="{B9D11A0B-99B2-4115-B9B0-073EEE01DA26}"/>
    <hyperlink ref="BK233" r:id="rId459" xr:uid="{BFAFEF7C-05E8-4537-99A2-14FEB2BCBFB3}"/>
    <hyperlink ref="BH234" r:id="rId460" xr:uid="{EEF89C40-9623-4002-A690-90C562C61580}"/>
    <hyperlink ref="BK234" r:id="rId461" xr:uid="{CBF81D85-188A-40F9-9A0F-B2BB935E0421}"/>
    <hyperlink ref="BH235" r:id="rId462" xr:uid="{418B7517-0B43-47A4-AD08-4D56E57DF0A1}"/>
    <hyperlink ref="BK235" r:id="rId463" xr:uid="{4409A79A-AE89-4E88-8058-90D7D69675AF}"/>
    <hyperlink ref="BH236" r:id="rId464" xr:uid="{926C68B1-CCC2-4031-8170-4475017E7931}"/>
    <hyperlink ref="BK236" r:id="rId465" xr:uid="{5483D24E-0A23-4210-BCFC-4CB5D19FF0B6}"/>
    <hyperlink ref="BH237" r:id="rId466" xr:uid="{F7498CAF-37A9-4DF3-A0A4-FA1FC1027439}"/>
    <hyperlink ref="BK237" r:id="rId467" xr:uid="{2042E911-C080-48EE-B2BE-FC6A6364DA6A}"/>
    <hyperlink ref="BH238" r:id="rId468" xr:uid="{F69E7CB9-486C-4B7E-A20E-E54B7DB443EE}"/>
    <hyperlink ref="BK238" r:id="rId469" xr:uid="{154A8071-6C03-43A1-A342-33E95DD57C95}"/>
    <hyperlink ref="BH239" r:id="rId470" xr:uid="{43533127-5C17-4E2B-9E27-381343525DB4}"/>
    <hyperlink ref="BK239" r:id="rId471" xr:uid="{4052A8A3-B61F-447F-8C70-6717F4BAEA87}"/>
    <hyperlink ref="BH240" r:id="rId472" xr:uid="{BDB2FD4E-A993-45AE-A595-D0BAFA792EA0}"/>
    <hyperlink ref="BK240" r:id="rId473" xr:uid="{CC659120-FDC7-467C-B12B-C69C99AEB205}"/>
    <hyperlink ref="BH241" r:id="rId474" xr:uid="{5C9A6A7F-93B5-4131-90F6-439ED5C0B2F5}"/>
    <hyperlink ref="BK241" r:id="rId475" xr:uid="{9A9A4EA2-9603-44FB-B4D9-0F8A911C404C}"/>
    <hyperlink ref="BH242" r:id="rId476" xr:uid="{B333DFA3-2C7D-4369-A1DE-E9199370F514}"/>
    <hyperlink ref="BK242" r:id="rId477" xr:uid="{F7A7C9E4-B20B-4294-BA07-BC94DCEAC9F6}"/>
    <hyperlink ref="BH243" r:id="rId478" xr:uid="{03087082-2B18-4F4F-9912-62BE4C14B712}"/>
    <hyperlink ref="BK243" r:id="rId479" xr:uid="{F1356D9E-84D6-4DD2-ADB5-5B119BFBCB03}"/>
    <hyperlink ref="BH244" r:id="rId480" xr:uid="{C4DD32A3-CA1F-4FEB-876E-6A598C550D16}"/>
    <hyperlink ref="BK244" r:id="rId481" xr:uid="{4BE7CA05-C061-48DD-9F1D-3BF3B1B819E9}"/>
    <hyperlink ref="BH245" r:id="rId482" xr:uid="{45E46DE5-A3F4-4B1F-B985-A8AC6390CE53}"/>
    <hyperlink ref="BK245" r:id="rId483" xr:uid="{41D49DEC-DCC2-4679-B928-6A37DFF18206}"/>
    <hyperlink ref="BH246" r:id="rId484" xr:uid="{9EB5342F-0821-469D-9787-64F4798AF7A3}"/>
    <hyperlink ref="BK246" r:id="rId485" xr:uid="{2A1059FA-ECB3-451E-9EF0-1D5DBF491B4E}"/>
    <hyperlink ref="BH247" r:id="rId486" xr:uid="{16448C5F-9FF1-4283-B7B3-93BDADE5EB62}"/>
    <hyperlink ref="BK247" r:id="rId487" xr:uid="{DFCF30BE-2833-442C-A10C-08DC47F8F79D}"/>
    <hyperlink ref="BH248" r:id="rId488" xr:uid="{4325762C-31BA-4DB2-8AE9-B2A31F37C616}"/>
    <hyperlink ref="BK248" r:id="rId489" xr:uid="{03151867-7E80-4962-AB61-26AF07931C7D}"/>
    <hyperlink ref="BH249" r:id="rId490" xr:uid="{89E45CC8-16AE-424D-A12D-2FC1BE269C41}"/>
    <hyperlink ref="BK249" r:id="rId491" xr:uid="{E7AEDB84-874B-4E8D-98A9-26B93ABBA604}"/>
    <hyperlink ref="BH250" r:id="rId492" xr:uid="{A7139C32-AEAD-4047-9F0E-FD8C108CF8D6}"/>
    <hyperlink ref="BK250" r:id="rId493" xr:uid="{5882EEBD-B007-4714-A9FC-8638AADFC8AE}"/>
    <hyperlink ref="BH251" r:id="rId494" xr:uid="{AC8D5596-B54A-42E7-8A0A-8A1B94110B7D}"/>
    <hyperlink ref="BK251" r:id="rId495" xr:uid="{DBF58755-B6BF-43D0-9235-5AFC8E59B91D}"/>
    <hyperlink ref="BH252" r:id="rId496" xr:uid="{44E3A991-5BA9-4F30-BD28-36F4FDD6F679}"/>
    <hyperlink ref="BK252" r:id="rId497" xr:uid="{BC7BD80C-8D4D-40C3-A019-698C5F9F0191}"/>
    <hyperlink ref="BH253" r:id="rId498" xr:uid="{96637484-B608-4892-AA2F-F62A14688525}"/>
    <hyperlink ref="BK253" r:id="rId499" xr:uid="{2F0CF8D0-2332-4112-86DC-8EB24AF4B471}"/>
    <hyperlink ref="BH254" r:id="rId500" xr:uid="{67681484-E26A-4C69-AFF3-21E0241B50CE}"/>
    <hyperlink ref="BK254" r:id="rId501" xr:uid="{B7092268-2436-4F8D-9C43-2FE05E01E6E8}"/>
    <hyperlink ref="BK255" r:id="rId502" xr:uid="{23DC21DC-51F3-4F67-809D-5B3049A39940}"/>
    <hyperlink ref="BK256" r:id="rId503" xr:uid="{B4CF6532-87D9-4802-A64E-C75006C727FE}"/>
    <hyperlink ref="BK257" r:id="rId504" xr:uid="{B5DF5D57-5F78-4075-8107-4A8912377CB4}"/>
    <hyperlink ref="BK258" r:id="rId505" xr:uid="{81256F18-9FD6-4995-AE81-C68B6A7BCFD5}"/>
    <hyperlink ref="BK259" r:id="rId506" xr:uid="{05B315F8-554A-41BD-8DEB-E57DB23D6835}"/>
    <hyperlink ref="BK260" r:id="rId507" xr:uid="{7D3B8443-056A-4918-9B3C-6795FAEF88AC}"/>
    <hyperlink ref="BK261" r:id="rId508" xr:uid="{3B6C08CF-0E8C-494D-B0BB-B6D9E6C15AF0}"/>
    <hyperlink ref="BK262" r:id="rId509" xr:uid="{928477DF-DA4B-42F6-98F6-F46EA518E697}"/>
    <hyperlink ref="BK263" r:id="rId510" xr:uid="{6CE80BA6-C2D4-4C87-9395-22D0244FB3CD}"/>
    <hyperlink ref="BK264" r:id="rId511" xr:uid="{5E51C8B3-DBD7-4420-9E5A-92CEA30287AE}"/>
    <hyperlink ref="BK265" r:id="rId512" xr:uid="{471C5AAC-F595-4CC1-82E7-9B59384E9FA3}"/>
    <hyperlink ref="BK266" r:id="rId513" xr:uid="{FC7689AA-0CE7-4571-9AE1-55732E490282}"/>
    <hyperlink ref="BK267" r:id="rId514" xr:uid="{23D5B9EB-2B2F-4E00-A491-22AD5D6164B0}"/>
    <hyperlink ref="BH268" r:id="rId515" xr:uid="{030AE04E-9488-403C-8B03-B6E96C880B90}"/>
    <hyperlink ref="BK268" r:id="rId516" xr:uid="{9E5B3DCF-B83D-4312-A3B5-45E2BDE23AAE}"/>
    <hyperlink ref="BH270" r:id="rId517" xr:uid="{36A663C2-8E4F-4CC5-9481-325A2B296F84}"/>
    <hyperlink ref="BK270" r:id="rId518" xr:uid="{DD250755-3485-4833-B32F-FC766CCD2DFF}"/>
    <hyperlink ref="BH271" r:id="rId519" xr:uid="{0406B6C8-14B5-4DB3-BCB2-F9599B60CF64}"/>
    <hyperlink ref="BK271" r:id="rId520" xr:uid="{8D8C3634-5A01-46AA-9135-D2927DC34BE5}"/>
    <hyperlink ref="BH272" r:id="rId521" xr:uid="{B74C83B9-FC6F-4866-9923-DA1C2473EB4F}"/>
    <hyperlink ref="BK272" r:id="rId522" xr:uid="{56C697B3-6D2A-44FC-AB26-32D8EA5252C1}"/>
    <hyperlink ref="BH273" r:id="rId523" xr:uid="{A37A921B-8035-4060-AB3C-86E622F44239}"/>
    <hyperlink ref="BK273" r:id="rId524" xr:uid="{1FEF5E4D-8DAA-460F-A0FE-B6B7E39CED86}"/>
    <hyperlink ref="BH274" r:id="rId525" xr:uid="{7E023CED-C671-4105-8580-C703C321C404}"/>
    <hyperlink ref="BK274" r:id="rId526" xr:uid="{55FDC8CF-5236-4BB7-838C-B07B232FF488}"/>
    <hyperlink ref="BH275" r:id="rId527" xr:uid="{7C58F134-A4A2-491A-906F-DF7E0FA0BB9C}"/>
    <hyperlink ref="BK275" r:id="rId528" xr:uid="{0BD10FBC-F7FA-407A-B027-2245829B07E7}"/>
    <hyperlink ref="BH276" r:id="rId529" xr:uid="{BB91FF76-FCD4-4C83-9907-6C6FE385F579}"/>
    <hyperlink ref="BK276" r:id="rId530" xr:uid="{47AF1B41-90D1-4583-BE5E-FC9AAF7D4119}"/>
    <hyperlink ref="BH277" r:id="rId531" xr:uid="{F9DC23ED-D8C9-492A-84F7-533C9D9CFCBD}"/>
    <hyperlink ref="BK277" r:id="rId532" xr:uid="{C5B802F2-9B0E-4460-9C53-FFFEB9819904}"/>
    <hyperlink ref="BH278" r:id="rId533" xr:uid="{7DF8A778-4A97-42E6-9121-3C09A361F26C}"/>
    <hyperlink ref="BK278" r:id="rId534" xr:uid="{01A72932-22FA-4F95-8A09-197BC3938034}"/>
    <hyperlink ref="BH279" r:id="rId535" xr:uid="{0E5B4B9F-CFD3-403F-B600-4D1963E7E575}"/>
    <hyperlink ref="BK279" r:id="rId536" xr:uid="{B7D348CA-C7A1-480D-AFBA-6AE7FE57D0F0}"/>
    <hyperlink ref="BH280" r:id="rId537" xr:uid="{9F2A6079-A029-42BA-A2A2-E9281D7A2F41}"/>
    <hyperlink ref="BK280" r:id="rId538" xr:uid="{9804F1A8-EF59-49FD-ABD4-B0279904C51E}"/>
    <hyperlink ref="BH281" r:id="rId539" xr:uid="{43CA5F39-7CA9-4FBD-9D9C-63588170F879}"/>
    <hyperlink ref="BK281" r:id="rId540" xr:uid="{B6BFF2A7-84CB-4E06-8584-3F74B814BACC}"/>
    <hyperlink ref="BH282" r:id="rId541" xr:uid="{C25B3371-3850-4CFA-B139-CC84B4065DBA}"/>
    <hyperlink ref="BK282" r:id="rId542" xr:uid="{1A80D418-E5D9-4938-9187-C1DCE38EBEBD}"/>
    <hyperlink ref="BH283" r:id="rId543" xr:uid="{DFF92A21-D87B-4BDA-BEDC-C4EC99253CFD}"/>
    <hyperlink ref="BK283" r:id="rId544" xr:uid="{D5D82C98-ECAA-4FAD-89E8-6B0E57737C76}"/>
    <hyperlink ref="BH284" r:id="rId545" xr:uid="{5F2426C2-F34D-46BF-A808-1DBC36B01573}"/>
    <hyperlink ref="BK284" r:id="rId546" xr:uid="{FCC1C8A5-D69C-4A53-99E3-9F30A36F70F0}"/>
    <hyperlink ref="BH285" r:id="rId547" xr:uid="{19FABAEA-8793-48CD-8F3E-D8956142A2FE}"/>
    <hyperlink ref="BK285" r:id="rId548" xr:uid="{339DBF95-3532-422E-B144-49B25C742E6E}"/>
    <hyperlink ref="BH286" r:id="rId549" xr:uid="{036E7A37-B896-4C22-8965-F6F26AD49EC0}"/>
    <hyperlink ref="BK286" r:id="rId550" xr:uid="{025F35A4-FFF0-4A2E-AF6B-01868130568E}"/>
    <hyperlink ref="BH287" r:id="rId551" xr:uid="{7DC22F0A-EA52-4475-9D06-78D4FEB06E78}"/>
    <hyperlink ref="BK287" r:id="rId552" xr:uid="{90E30CD8-74F2-4DDF-A486-635BC0C395CF}"/>
    <hyperlink ref="BH288" r:id="rId553" xr:uid="{DC28DE84-055A-4683-845C-E85FC977D764}"/>
    <hyperlink ref="BK288" r:id="rId554" xr:uid="{E8CAD266-9FD1-4AFC-A349-E63CD70B3046}"/>
    <hyperlink ref="BH289" r:id="rId555" xr:uid="{6880CEA0-4491-4E55-872E-0AE63843A6A6}"/>
    <hyperlink ref="BK289" r:id="rId556" xr:uid="{AB0EEE42-CEBB-4934-A52F-93ACA774BEBA}"/>
    <hyperlink ref="BH290" r:id="rId557" xr:uid="{4DA169E4-B0EB-45CA-B11B-CC4C5B6652AF}"/>
    <hyperlink ref="BK290" r:id="rId558" xr:uid="{AE7F7EB3-0714-49EA-B82D-E49D488205A7}"/>
    <hyperlink ref="BH291" r:id="rId559" xr:uid="{FCD744D3-1A91-4FB8-AF1B-67E85F8FC0DF}"/>
    <hyperlink ref="BK291" r:id="rId560" xr:uid="{57808E28-8013-4282-BD4E-F995DA888EDC}"/>
    <hyperlink ref="BH292" r:id="rId561" xr:uid="{9C86768C-C558-4C37-831F-0A6038BCE204}"/>
    <hyperlink ref="BK292" r:id="rId562" xr:uid="{7200ABE0-9C1D-4567-A879-0C1090AFE366}"/>
    <hyperlink ref="BH293" r:id="rId563" xr:uid="{3ADA38E7-0A8F-4102-A104-59624E6A6327}"/>
    <hyperlink ref="BK293" r:id="rId564" xr:uid="{B89DE8A5-3425-4A08-909B-9C71AB8B71C2}"/>
    <hyperlink ref="BH294" r:id="rId565" xr:uid="{407DC352-F6AA-4F49-B486-4D07B2EEA050}"/>
    <hyperlink ref="BK294" r:id="rId566" xr:uid="{9C816C9E-4B81-4834-A41C-AF6EC606DA5A}"/>
    <hyperlink ref="BH295" r:id="rId567" xr:uid="{3B9FDABE-F113-4767-AC26-D887A325AD9F}"/>
    <hyperlink ref="BK295" r:id="rId568" xr:uid="{026DD0BF-1CFA-4F36-9B30-7E3E6A7759E7}"/>
    <hyperlink ref="BH296" r:id="rId569" xr:uid="{1E7F4C52-0365-4462-8AE7-30EFF13A78D3}"/>
    <hyperlink ref="BK296" r:id="rId570" xr:uid="{5F84CA60-08FD-44EA-8B1F-EF20F53AB989}"/>
    <hyperlink ref="BH297" r:id="rId571" xr:uid="{A12B5856-C687-4F40-A02F-0FD78436A5E3}"/>
    <hyperlink ref="BK297" r:id="rId572" xr:uid="{F78281EF-709E-43D4-85A6-8094E588F97A}"/>
    <hyperlink ref="BH298" r:id="rId573" xr:uid="{2BE2A06F-D0B3-484F-A491-D46EF4FD4057}"/>
    <hyperlink ref="BK298" r:id="rId574" xr:uid="{F7FF905A-D406-4D29-8246-498BDA5F8B6F}"/>
    <hyperlink ref="BH299" r:id="rId575" xr:uid="{EF8D1C67-6A46-4C99-89E9-547BA61D0032}"/>
    <hyperlink ref="BK299" r:id="rId576" xr:uid="{FDE00967-7AFC-4CDD-87DA-4B1F561C21FB}"/>
    <hyperlink ref="BH300" r:id="rId577" xr:uid="{EB82F9F4-EA51-49FE-AF8C-5D665DC2B08A}"/>
    <hyperlink ref="BK300" r:id="rId578" xr:uid="{1FB4DA2B-D3D6-4A68-8873-9947DB07CE1D}"/>
    <hyperlink ref="BH301" r:id="rId579" xr:uid="{596FBCCC-A4B9-48B0-8043-A5A22C845318}"/>
    <hyperlink ref="BK301" r:id="rId580" xr:uid="{B8F165F3-DD34-4E68-8648-15DCCF1FD412}"/>
    <hyperlink ref="BH302" r:id="rId581" xr:uid="{019B9450-15F0-4ACE-9EB1-9AB85EEAEE91}"/>
    <hyperlink ref="BK302" r:id="rId582" xr:uid="{8938F403-EC69-41CC-AD74-9EB2DD4C2BBC}"/>
    <hyperlink ref="BH303" r:id="rId583" xr:uid="{12645F4C-D73B-4819-9F9E-5BAF799118B7}"/>
    <hyperlink ref="BK303" r:id="rId584" xr:uid="{075134D1-11D3-4E9E-BD05-3B46C88F4C9F}"/>
    <hyperlink ref="BH304" r:id="rId585" xr:uid="{AF9D7D7B-9D9C-4913-A97F-E33628EEF6CF}"/>
    <hyperlink ref="BK304" r:id="rId586" xr:uid="{04C14547-FA27-4EBF-90AA-7EEACD85F774}"/>
  </hyperlinks>
  <pageMargins left="0.7" right="0.7" top="0.75" bottom="0.75" header="0.3" footer="0.3"/>
  <legacyDrawing r:id="rId58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BDD</vt:lpstr>
      <vt:lpstr>derly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YADIRA CASTRO OBANDO</dc:creator>
  <cp:lastModifiedBy>LUZ YADIRA CASTRO OBANDO</cp:lastModifiedBy>
  <dcterms:created xsi:type="dcterms:W3CDTF">2021-12-24T17:07:12Z</dcterms:created>
  <dcterms:modified xsi:type="dcterms:W3CDTF">2021-12-24T17:13:42Z</dcterms:modified>
</cp:coreProperties>
</file>