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oana\Desktop\PRESUPUESTO NOVIEMBRE 2022\"/>
    </mc:Choice>
  </mc:AlternateContent>
  <bookViews>
    <workbookView xWindow="0" yWindow="0" windowWidth="10740" windowHeight="3585" activeTab="1"/>
  </bookViews>
  <sheets>
    <sheet name="indicadores + LB + Metas " sheetId="2" r:id="rId1"/>
    <sheet name="Presupuesto 2022 - Nevados SD" sheetId="79" r:id="rId2"/>
    <sheet name="LISTAS" sheetId="38" state="hidden" r:id="rId3"/>
    <sheet name="CLASE" sheetId="39" state="hidden" r:id="rId4"/>
  </sheets>
  <definedNames>
    <definedName name="CALCULO" localSheetId="0">#REF!</definedName>
    <definedName name="CALCULO">#REF!</definedName>
    <definedName name="CONTRA">LISTAS!$B$4:$B$5</definedName>
    <definedName name="EJECUTADA" localSheetId="0">#REF!</definedName>
    <definedName name="EJECUTADA">#REF!</definedName>
    <definedName name="ESTIMADA" localSheetId="0">#REF!</definedName>
    <definedName name="ESTIMAD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2" i="79" l="1"/>
  <c r="Y20" i="79"/>
  <c r="Y10" i="79"/>
  <c r="M33" i="79" l="1"/>
  <c r="M20" i="79"/>
  <c r="M17" i="79"/>
  <c r="M16" i="79"/>
  <c r="M14" i="79"/>
  <c r="AG14" i="79" l="1"/>
  <c r="W10" i="79" l="1"/>
  <c r="M30" i="79" l="1"/>
  <c r="O29" i="79"/>
  <c r="M29" i="79"/>
  <c r="O28" i="79"/>
  <c r="M26" i="79"/>
  <c r="M25" i="79"/>
  <c r="O22" i="79"/>
  <c r="M18" i="79"/>
  <c r="M15" i="79"/>
  <c r="U14" i="79"/>
  <c r="O14" i="79"/>
  <c r="M13" i="79"/>
  <c r="M12" i="79"/>
  <c r="U7" i="79"/>
  <c r="O7" i="79"/>
  <c r="M7" i="79"/>
  <c r="M11" i="79"/>
  <c r="M10" i="79"/>
  <c r="G6" i="39" l="1"/>
  <c r="H24" i="38"/>
  <c r="H23" i="38"/>
  <c r="H22" i="38"/>
  <c r="H21" i="38"/>
  <c r="H20" i="38"/>
  <c r="H19" i="38"/>
  <c r="H18" i="38"/>
  <c r="H17" i="38"/>
  <c r="H16" i="38"/>
  <c r="H15" i="38"/>
  <c r="H14" i="38"/>
  <c r="H13" i="38"/>
  <c r="H12" i="38"/>
  <c r="H11" i="38"/>
  <c r="H10" i="38"/>
  <c r="I9" i="38"/>
  <c r="H9" i="38"/>
</calcChain>
</file>

<file path=xl/comments1.xml><?xml version="1.0" encoding="utf-8"?>
<comments xmlns="http://schemas.openxmlformats.org/spreadsheetml/2006/main">
  <authors>
    <author/>
  </authors>
  <commentList>
    <comment ref="D18" authorId="0" shapeId="0">
      <text>
        <r>
          <rPr>
            <sz val="11"/>
            <color rgb="FF000000"/>
            <rFont val="Calibri"/>
            <family val="2"/>
            <scheme val="minor"/>
          </rPr>
          <t>CORPOCALDAS: Jony Arias:
Esta acción esta presentado como un objetivo</t>
        </r>
      </text>
    </comment>
  </commentList>
</comments>
</file>

<file path=xl/comments2.xml><?xml version="1.0" encoding="utf-8"?>
<comments xmlns="http://schemas.openxmlformats.org/spreadsheetml/2006/main">
  <authors>
    <author>tc={71DE8F2B-B59F-4F42-8074-E24C54526D03}</author>
    <author>Jhoana</author>
    <author>tc={642A5788-F2AE-42B8-AB76-0E79B05D4C6A}</author>
    <author/>
    <author>USSER</author>
    <author>tc={B73531E9-94B3-49BA-86F8-36DCEB4BC960}</author>
    <author>tc={DCFEDEA0-8E3B-48D6-ACFF-FD4A664F4B3D}</author>
    <author>tc={9AADC185-2CBE-4525-AC01-91ECC96E70ED}</author>
    <author>tc={1D2107F7-3E13-4649-893D-6F916C04910F}</author>
    <author>tc={B36832BA-CA32-4028-942A-2ADF0E6AF583}</author>
    <author>tc={6BF71946-3D83-40AE-B824-C9A8C5D5E561}</author>
    <author>tc={358EDB21-FC73-4DB3-A07C-B443D19165AE}</author>
    <author>tc={1A67490B-266F-4BC0-9218-58D0E5366369}</author>
  </authors>
  <commentList>
    <comment ref="Y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VERIFICAR VALOR</t>
        </r>
      </text>
    </comment>
    <comment ref="D12" authorId="1" shapeId="0">
      <text>
        <r>
          <rPr>
            <b/>
            <sz val="9"/>
            <color indexed="81"/>
            <rFont val="Tahoma"/>
            <family val="2"/>
          </rPr>
          <t>Jhoana:</t>
        </r>
        <r>
          <rPr>
            <sz val="9"/>
            <color indexed="81"/>
            <rFont val="Tahoma"/>
            <family val="2"/>
          </rPr>
          <t xml:space="preserve">
REVISAR ESTE PRESUPUESTO QUE ANTES SE ENCONTRABA DIVIDIDO EN DOS INDICADORES Y AHORA ES UN SOLO INDICADOR</t>
        </r>
      </text>
    </comment>
    <comment ref="W1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definir valor</t>
        </r>
      </text>
    </comment>
    <comment ref="AA14" authorId="3"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DEFINIR VALOR</t>
        </r>
      </text>
    </comment>
    <comment ref="AO14" authorId="4" shapeId="0">
      <text>
        <r>
          <rPr>
            <sz val="9"/>
            <color indexed="81"/>
            <rFont val="Tahoma"/>
            <family val="2"/>
          </rPr>
          <t xml:space="preserve">Este valor se refiere a que la asistencia y respaldo a los puntos de control por parte del contratista va representado como una mesualidad del contrato ya que hace parte de una de las actividades. </t>
        </r>
      </text>
    </comment>
    <comment ref="M1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revisar valor</t>
        </r>
      </text>
    </comment>
    <comment ref="D18" authorId="3" shapeId="0">
      <text>
        <r>
          <rPr>
            <sz val="11"/>
            <color rgb="FF000000"/>
            <rFont val="Calibri"/>
            <family val="2"/>
            <scheme val="minor"/>
          </rPr>
          <t xml:space="preserve">CORPOCALDAS: Jony Arias:
Esta acción esta presentado como un objetivo
REVISAR ESTE PRESUPUESTO YA QUE EN LA ANTERIOR BATERIA DE INDICADORES SOLO SE CONTABA CON UN INDICADOR Y AHORA SON DOS. </t>
        </r>
      </text>
    </comment>
    <comment ref="W20"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recomienda estimar el aporte para 2022</t>
        </r>
      </text>
    </comment>
    <comment ref="O21"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definir si es valor total de las CAR, si algo de esto es para 2022</t>
        </r>
      </text>
    </comment>
    <comment ref="U21"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como el valor es igual en todos los item... definir si es asi? o si el valor por actividada como es</t>
        </r>
      </text>
    </comment>
    <comment ref="Y21"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AClarar ambos valores, cuanto en 2021 y cuanto en 2022</t>
        </r>
      </text>
    </comment>
    <comment ref="BE21"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definir si es valor total de las CAR, si algo de esto es para 2022</t>
        </r>
      </text>
    </comment>
    <comment ref="Y22"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precisar el valor de actividad</t>
        </r>
      </text>
    </comment>
    <comment ref="AA22" authorId="3"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revisar y precisar todo el presupuesto</t>
        </r>
      </text>
    </comment>
    <comment ref="BC25"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puede precisar el aporte???</t>
        </r>
      </text>
    </comment>
    <comment ref="AA26" authorId="3"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se puede estimar valor??, si esta proyectado para 2022??</t>
        </r>
      </text>
    </comment>
    <comment ref="AC29"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precisar valor en la linea</t>
        </r>
      </text>
    </comment>
    <comment ref="AA33" authorId="3"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precisar valor</t>
        </r>
      </text>
    </comment>
  </commentList>
</comments>
</file>

<file path=xl/sharedStrings.xml><?xml version="1.0" encoding="utf-8"?>
<sst xmlns="http://schemas.openxmlformats.org/spreadsheetml/2006/main" count="699" uniqueCount="450">
  <si>
    <t>AÑO</t>
  </si>
  <si>
    <t>PROPUESTA INDICADORES CORTO - MEDIANO - LARGO PLAZO: PLAN CONJUNTO DE RECUPERACIÓN, MANEJO, MANTENIMIENTO Y CONSERVACION DEL PNN LOS NEVADOS 2022 - 2031</t>
  </si>
  <si>
    <t xml:space="preserve">Pilar </t>
  </si>
  <si>
    <t xml:space="preserve">Linea </t>
  </si>
  <si>
    <t>Objetivo</t>
  </si>
  <si>
    <t>Accion</t>
  </si>
  <si>
    <t>Indicador Impacto (largo plazo)</t>
  </si>
  <si>
    <t>Indicador  Estratégico (mediano y largo plazo)</t>
  </si>
  <si>
    <t>Indicador Gestión (Corto plazo)</t>
  </si>
  <si>
    <t>Linea base 2019- 2021</t>
  </si>
  <si>
    <t>Meta 2022 -2031</t>
  </si>
  <si>
    <t>Meta 2022</t>
  </si>
  <si>
    <t>Meta 2023</t>
  </si>
  <si>
    <t>Meta 2024</t>
  </si>
  <si>
    <t>Meta 2025</t>
  </si>
  <si>
    <t>Meta 2026</t>
  </si>
  <si>
    <t>Meta 2027</t>
  </si>
  <si>
    <t xml:space="preserve">Meta 2028 </t>
  </si>
  <si>
    <t>Meta 2029</t>
  </si>
  <si>
    <t>Meta 2030</t>
  </si>
  <si>
    <t>Meta 2031</t>
  </si>
  <si>
    <t xml:space="preserve">Responsable </t>
  </si>
  <si>
    <t>Apoyo</t>
  </si>
  <si>
    <t xml:space="preserve">Legalidad </t>
  </si>
  <si>
    <t>Saneamiento predial</t>
  </si>
  <si>
    <t>Gestionar las acciones necesarias ante las autoridades competentes que permitan el saneamiento predial de bienes inmuebles y mejoras al interior del PNN Los Nevados (incluye priorización en zona de influencia).</t>
  </si>
  <si>
    <t>1. Actualizar los estudios técnicos y jurídicos de los predios identificados en el diagnóstico registral del PNN Los Nevados en aras de verificar su situación actual, su localización y linderos.</t>
  </si>
  <si>
    <r>
      <rPr>
        <b/>
        <sz val="11"/>
        <color rgb="FF000000"/>
        <rFont val="Calibri"/>
        <family val="2"/>
      </rPr>
      <t>I.E-1.1:</t>
    </r>
    <r>
      <rPr>
        <sz val="11"/>
        <color rgb="FF000000"/>
        <rFont val="Calibri"/>
        <family val="2"/>
      </rPr>
      <t xml:space="preserve"> Numero de predios (incluyendo mejoras) para la protección, conservación, mantenimiento y restauración de los ecosistemas de Páramos y Bosque AltoAndino en el PNN Los Nevados y su zona de influencia con estudios técnicos y juridicos / Número total de predios (incluyendo las mejoras) PNN Los Nevados y en la zona de influencia</t>
    </r>
  </si>
  <si>
    <r>
      <rPr>
        <b/>
        <sz val="11"/>
        <color rgb="FF000000"/>
        <rFont val="Calibri"/>
        <family val="2"/>
      </rPr>
      <t xml:space="preserve">I.G-1.1. </t>
    </r>
    <r>
      <rPr>
        <sz val="11"/>
        <color rgb="FF000000"/>
        <rFont val="Calibri"/>
        <family val="2"/>
      </rPr>
      <t>No predios (incluyendo mejoras) con estudios técnicos y jurídicos actualizados / Número Total de predios PNN Los Nevados</t>
    </r>
  </si>
  <si>
    <t>Ficha de caracterización de mejoras</t>
  </si>
  <si>
    <t>PNN</t>
  </si>
  <si>
    <t>Oficinas de registro de Instrumentos Públicos, IGAC, Superintendencia de Notariado y Registro (Suministro de información registral).</t>
  </si>
  <si>
    <t>2. Adelantar el análisis de los predios ubicados en el páramo que comparten territorio entre PNN y la zona de jurisdicción de las CAR’s con el fin de establecer acciones de manejo.</t>
  </si>
  <si>
    <r>
      <rPr>
        <b/>
        <sz val="11"/>
        <color rgb="FF000000"/>
        <rFont val="Calibri"/>
        <family val="2"/>
      </rPr>
      <t xml:space="preserve">I.G - 1.2: </t>
    </r>
    <r>
      <rPr>
        <sz val="11"/>
        <color rgb="FF000000"/>
        <rFont val="Calibri"/>
        <family val="2"/>
      </rPr>
      <t>% avance en el Documento con el análisis predial  y  en el complejo de paramos en territorio compartido entre PNN y CAR´s</t>
    </r>
  </si>
  <si>
    <t xml:space="preserve"> Se cuenta con la identificación de los predios que comparten territorio entre PNN Nevados y el complejo de páramos, en total 148 predios. En el territorio del complejo de páramos se cuenta con la zonificación y los regímenes de usos de estos predios.</t>
  </si>
  <si>
    <t xml:space="preserve"> Documento con el análisis predial  y priorización en el complejo de paramos en territorio compartido entre PNN y CAR´s</t>
  </si>
  <si>
    <t>PNN y CAR´s</t>
  </si>
  <si>
    <t>Superintendencia de Notariado y Registro. IGAC</t>
  </si>
  <si>
    <t xml:space="preserve">3. Solicitud de afectacion al folio de matricula inmobiliaria de los predios que se encuentran al interior del PNN Los Nevados </t>
  </si>
  <si>
    <r>
      <rPr>
        <b/>
        <sz val="11"/>
        <color theme="1"/>
        <rFont val="Calibri"/>
        <family val="2"/>
      </rPr>
      <t>I.E. -1.2:</t>
    </r>
    <r>
      <rPr>
        <sz val="11"/>
        <color theme="1"/>
        <rFont val="Calibri"/>
        <family val="2"/>
      </rPr>
      <t xml:space="preserve"> No solicitudes de afectación al folio de matrícula inmobiliaria de los predios que se encuentran al interior del PNN Los Nevados / Número total de predios  al interior del PNN Los Nevados</t>
    </r>
  </si>
  <si>
    <t>Ministerio realizó la solicitud de afectación al Folio de matrícula 296-27159 (1 predio) A la Registradora de Instrumentos Publicos de Santa Rosa de Cabal en el 2020</t>
  </si>
  <si>
    <t xml:space="preserve">PNN, Ministerio de ambiente (Minambiente), CAR´s en zonas de su jurisdicción </t>
  </si>
  <si>
    <t>Superintendencia de Notariado y Registro (Suministro de información registral). IGAC. Oficinas de registro de Instrumentos Públicos</t>
  </si>
  <si>
    <t>3. Priorizar los predios para la adquisición de conformidad con el procedimiento establecido en la resolución 244 de 2015.</t>
  </si>
  <si>
    <r>
      <rPr>
        <b/>
        <sz val="11"/>
        <color rgb="FF000000"/>
        <rFont val="Calibri"/>
        <family val="2"/>
      </rPr>
      <t>I.E-1.3.:</t>
    </r>
    <r>
      <rPr>
        <sz val="11"/>
        <color rgb="FF000000"/>
        <rFont val="Calibri"/>
        <family val="2"/>
      </rPr>
      <t xml:space="preserve"> No predios adquiridos / Total de predios priorizados en el PNN Nevados</t>
    </r>
  </si>
  <si>
    <r>
      <rPr>
        <b/>
        <sz val="11"/>
        <color rgb="FF000000"/>
        <rFont val="Calibri"/>
        <family val="2"/>
      </rPr>
      <t>I.G-1.3:</t>
    </r>
    <r>
      <rPr>
        <sz val="11"/>
        <color rgb="FF000000"/>
        <rFont val="Calibri"/>
        <family val="2"/>
      </rPr>
      <t xml:space="preserve"> N° total de predios priorizados para adquisición/ No Total predios en el PNN Los nevados</t>
    </r>
  </si>
  <si>
    <t>7 predios priorizados Alta (1 en Caldas - 6 en Tolima) 
116 priorización media (18 Caldas- 8 Quindio -27 Risaralda-39 Tolima) 
2 predios priorización baja (2 Tolima)</t>
  </si>
  <si>
    <t>Documento con Priorización de predios, actualizado en el PNN Los Nevados</t>
  </si>
  <si>
    <t xml:space="preserve">50% del documento avanzado </t>
  </si>
  <si>
    <t>Superintendencia de Notariado y Registro (Suministro de información registral). IGAC, municipios accionados.</t>
  </si>
  <si>
    <t>4. Consecución de recursos para la adquisición de los predios priorizados.</t>
  </si>
  <si>
    <t>2 predios (1.175 ha adquiridas en Caldas)</t>
  </si>
  <si>
    <t>5 predios adquiridos en el PNN Los Nevados</t>
  </si>
  <si>
    <t xml:space="preserve">1 predio (1.056 ha) en caldas dentro del PNN Los Nevados </t>
  </si>
  <si>
    <t xml:space="preserve">PNN, Departamentos accionados </t>
  </si>
  <si>
    <t>Superintendencia de Notariado y Registro (Suministro de información registral). IGAC, municipios.</t>
  </si>
  <si>
    <t>5. Priorizar e impulsar procesos agrarios en curso y/o nuevos en el área del PNN Nevados</t>
  </si>
  <si>
    <r>
      <rPr>
        <b/>
        <sz val="11"/>
        <color theme="1"/>
        <rFont val="Calibri"/>
        <family val="2"/>
      </rPr>
      <t xml:space="preserve">I.E - 1.4: </t>
    </r>
    <r>
      <rPr>
        <sz val="11"/>
        <color theme="1"/>
        <rFont val="Calibri"/>
        <family val="2"/>
      </rPr>
      <t xml:space="preserve">No solicitudes para impulsar procesos agrarios en curso y/o nuevos en el área del PNN Nevados / </t>
    </r>
  </si>
  <si>
    <t>52 Procesos Agrarios ante ANT (38 solicitudes + 14 proceso preliminar)</t>
  </si>
  <si>
    <t>8 solicitudes para impulsar y/o nueva los procesos agrarios en el área del PNN Nevados</t>
  </si>
  <si>
    <t>ANT</t>
  </si>
  <si>
    <t>Ordenamiento ambiental del territorio en zona área aledaña y circunvecina del PNN Los Nevados</t>
  </si>
  <si>
    <t>Promover acciones de ordenamiento ambiental y territorial en el área aledaña y circunvecina del PNN Los Nevados, que permitan la disminución de presiones al interior del área protegida.</t>
  </si>
  <si>
    <t>Incorporar la Zonificación y los Regímenes de usos del páramo los Nevados y otras figuras de ordenación presentes en el área aledaña y circunvecina al PNN Los Nevados con jurisdicción de las CAR’s, en las determinantes ambientales.</t>
  </si>
  <si>
    <t xml:space="preserve">Implementar la ruta de análisis interinstitucional para evaluar la pertinencia de la zona amortiguadora del PNN Los Nevados. </t>
  </si>
  <si>
    <t xml:space="preserve"> I.E - 1.6: Zona definida de gestión y articulación de acciones para fortalecer la función amortiguadora del PNN Los Nevados
</t>
  </si>
  <si>
    <t>Analisis de las figuras de ordenamiento e instrumentos de planificación en los 4 dptos. Se estan revisando ventanas detalladas en los 4 Dptos</t>
  </si>
  <si>
    <t>Zona definida de gestión y articulación de acciones para fortalecer la función amortiguadora del PNN Los Nevados</t>
  </si>
  <si>
    <t>PNN Ministerio de ambiente Minambiente</t>
  </si>
  <si>
    <t>CAR’s</t>
  </si>
  <si>
    <t>Vigilancia y control</t>
  </si>
  <si>
    <t>Coordinar acciones para prevenir ingresos no regulados desde el área de influencia del PNN Los Nevados, y con ellos la ocurrencia situaciones que ponen en riesgo la integridad de los ecosistemas y de las personas.</t>
  </si>
  <si>
    <t>Formular e implementar un plan de trabajo articulado (Instituciones) para realizar el control de presiones (Turismo no regulado, ganadería, entre otros) en área de influencia del PNN Los Nevados (puntos de control e ingreso de visitantes).</t>
  </si>
  <si>
    <t xml:space="preserve">I.I. - 1: No de hectáreas en presión, disminuidas con base en las acciones de prevención, control  y recuperación establecidas para el Parque Nacional Natural los Nevados. / N° de hectareas en presión identificadas  (capa nacional de presiones del SPNN que se genera anualmente: año 2021 - 3.184 ha en presión PNN Los Nevados) </t>
  </si>
  <si>
    <t>500
2.500 Ha con PVC</t>
  </si>
  <si>
    <t>PNN, municipios. CARS</t>
  </si>
  <si>
    <t>Min Defensa</t>
  </si>
  <si>
    <t>Formular y ejecutar una estrategia para el abordaje de la presencia institucional en el PNN Los Nevados, enmarcada en las situaciones de riesgo público.</t>
  </si>
  <si>
    <t>Realizar la evaluación de las condiciones que dieron origen a la emisión de la alerta temprana y la efectividad de las acciones implementadas.</t>
  </si>
  <si>
    <t>Personerías municipales Murillo y Santa Isabel (Tolima)</t>
  </si>
  <si>
    <t>Defensoría del Pueblo,  PNN, Min Defensa.</t>
  </si>
  <si>
    <t>PNN, Consejería para las regiones (Presidencia de la república)</t>
  </si>
  <si>
    <t>Min Defensa, Defensoría del Pueblo.</t>
  </si>
  <si>
    <t>Identificar los predios que se encuentran ubicados en las zonas donde no está permitida la actividad pecuaria.</t>
  </si>
  <si>
    <t>Controlar la expedición de Guías Sanitarias de Movilización Interna de ingreso a áreas protegidas y zonas de reserva notificadas.</t>
  </si>
  <si>
    <t>ICA - MADR</t>
  </si>
  <si>
    <t>MADS - PPN - CAR, FEDEGAN</t>
  </si>
  <si>
    <t>Participacion en estrategias que aporten a la gobernanza</t>
  </si>
  <si>
    <t>Implementar acciones regionales (articuladas) para el desarrollo de las actividades ecoturísticas en área de influencia bajo los criterios establecidos en la reglamentación - ordenamiento definido para tal fin, armonizados con el POE del PNN Los Nevados</t>
  </si>
  <si>
    <t>Promover estrategias regionales –  departamentales y municipales de ordenamiento del ecoturismo en área de influencia del PNN Los Nevados; especial atención a la zona sur Cañón del Combeima y otros sectores en el departamento del Tolima, y en armonia con el POE del PNN Los nevados</t>
  </si>
  <si>
    <r>
      <rPr>
        <b/>
        <sz val="11"/>
        <color rgb="FF000000"/>
        <rFont val="Calibri"/>
        <family val="2"/>
      </rPr>
      <t xml:space="preserve">I.E. - 2.1: </t>
    </r>
    <r>
      <rPr>
        <sz val="11"/>
        <color rgb="FF000000"/>
        <rFont val="Calibri"/>
        <family val="2"/>
      </rPr>
      <t xml:space="preserve">Número de municipios con plan de ordenamiento turístico en implementación / No de municipios priorizados
</t>
    </r>
  </si>
  <si>
    <t>Municipios – Departamentos accionados</t>
  </si>
  <si>
    <t>Unidad Departamental y local para la gestión del riesgo, fuerza pública, CAR's, PNN.</t>
  </si>
  <si>
    <t>Generar acuerdos entre autoridades públicas, población como ocupantes, poseedores y propietarios de predios que promuevan acciones de gobernanza  al interior del PNN y en su área de influencia, en aras de fomentar el desarrollo de actividades o usos compatibles con las estrategias de conservación propias de cada categoría de manejo.</t>
  </si>
  <si>
    <t>Promover la suscripción de acuerdos entre autoridades públicas y ocupantes, poseedores y propietarios de predios que sustituyan las actividades prohibidas por usos permitidos al interior del PNN Los Nevados y que promuevan la implementación de actividades productivas sostenibles en área de influencia.</t>
  </si>
  <si>
    <r>
      <rPr>
        <b/>
        <sz val="11"/>
        <color rgb="FF000000"/>
        <rFont val="Calibri"/>
        <family val="2"/>
      </rPr>
      <t>I.G. - 2.3:</t>
    </r>
    <r>
      <rPr>
        <sz val="11"/>
        <color rgb="FF000000"/>
        <rFont val="Calibri"/>
        <family val="2"/>
      </rPr>
      <t xml:space="preserve"> Numero de acuerdos suscritos entre autoridades públicas y ocupantes, poseedores y propietarios de predios que sustituyan las actividades prohibidas por usos permitidos al interior del PNN Los Nevados y que promuevan la implementación de actividades productivas sostenibles en área de influencia</t>
    </r>
  </si>
  <si>
    <t>PNN, CAR’s, Municipios y departamentos accionados</t>
  </si>
  <si>
    <t>Definir acciones en el páramo los Nevados, basadas en la zonificación y regímenes de usos aprobada por la Comisión Conjunta (reconversión, restauración, sustitución,  Ley 1930 de 2018)</t>
  </si>
  <si>
    <t>Finalizar el proceso de formulación del Plan de Manejo del Complejo de Páramo Los Nevados, jurisdicción de las CAR .</t>
  </si>
  <si>
    <t>Rsponsable de coordinar ejecución:
CARDER,
Corpocaldas
Cortolima, 
CRQ,
Alcaldías 17 municipios
4 Gobernaciones
Habitantes del páramo</t>
  </si>
  <si>
    <t>Ministerio de agricultura, Minminas, IGAC, AMCO, PNN, Institutos de investigación, Universidades</t>
  </si>
  <si>
    <t>Ejecutar el Plan de Manejo del Páramo Los Nevados, en Jurisdicción de las CAR’s</t>
  </si>
  <si>
    <t>Adelantar de manera progresiva, las acciones establecidas en el Plan de Manejo formulado para el Complejo del Páramo Los Nevados.</t>
  </si>
  <si>
    <t xml:space="preserve">Zonificación y regímenes de usos adoptado por la Comisión Conjunta.
Ejercicios piloto de reconversión ganadera en Tolima y Risaralda.
Ejercicio piloto de restauración ecológica al interior del PNN Nevados con su diseño de sistema de monitoreo y seguimiento. (3 ejercicios realizados).
Análisis de riesgo climático en los 17 municipios de páramo Los Nevados
Ejercicio piloto de ordenamiento turístico, municipio de Salento, adoptado por Concehjo Municipal.
Propuesta de esquema de gobernanza para el complñejo de páramo los nevados.
Avances en elaboración de un Esquema de PSA para los habitantes de la verda el Bosque PNN Nevados.
Planes de ordenamiento turístico de los munici´pios de Anzoategui, Casabianca, Murillo, Ibagué, Herveo, Santa Isabel.
Propuesta de sistema de monitoreo a las presiones identificadas en el páramo Los Nevados.
Documento plan de manejo en construcción
</t>
  </si>
  <si>
    <t>PNN, institutos de investigación, universidades, y demás instituciones con responsabilidades, mencionadas en Ley 1930 de 2018.  Habitantes del páramo</t>
  </si>
  <si>
    <t>Disminuir la presión sobre los bosques presentes en el PNN y su área de amortiguación, y promover el uso de los recursos naturales de manera sostenible.</t>
  </si>
  <si>
    <t xml:space="preserve">Implementar acciones que permitan el uso de fuentes energéticas diferentes a la leña en la zona aledaña y circunvecina del PNN Los Nevados. </t>
  </si>
  <si>
    <t xml:space="preserve">Villamaría: 49 estufas ecoeficientes </t>
  </si>
  <si>
    <t>CAR’S, Municipios.</t>
  </si>
  <si>
    <t>Dar a conocer el servicio de Proyectos Integrales de Desarrollo Agropecuario y Rural – PIDAR de la Agencia de Desarrollo Rural a los habitantes de los municipios del PNN Los Nevados.</t>
  </si>
  <si>
    <t>Adelantar una mesa de trabajo con cada una de las Alcaldías municipales de Manizales, Anzoategui, Ibagué, Pereira, Armenia, Villamaría, Santa Rosa de Cabal, Salento, Murillo, Santa Isabel, Villahermosa y Casabianca, con el fin de que sus habitantes conozcan el servicio de Proyectos Integrales de Desarrollo Agropecuerio y Rural – PIDAR y la forma de acceder a éstos.</t>
  </si>
  <si>
    <r>
      <rPr>
        <b/>
        <sz val="11"/>
        <color rgb="FF000000"/>
        <rFont val="Calibri"/>
        <family val="2"/>
      </rPr>
      <t>I.G - 2.7:</t>
    </r>
    <r>
      <rPr>
        <sz val="11"/>
        <color rgb="FF000000"/>
        <rFont val="Calibri"/>
        <family val="2"/>
      </rPr>
      <t xml:space="preserve"> Número de mesas de trabajo adelantadas por la ADR con las alcaldías de los municipios del PNN Los Nevados. </t>
    </r>
  </si>
  <si>
    <t>10 (1 por cada municipio )</t>
  </si>
  <si>
    <t>ADR</t>
  </si>
  <si>
    <t>Entes territoriales</t>
  </si>
  <si>
    <t xml:space="preserve">Monitoreo Permanente </t>
  </si>
  <si>
    <t xml:space="preserve">Recuperacion de ecosistemas degradados </t>
  </si>
  <si>
    <t>Promover la Implementación de las obligaciones ambientales de Compensación e inversión forzosa de no menos del 1%, sin ejecutar y por ejecutar, con intervenciones dentro de las subzonas hidrográficas contenidas dentro de la delimitación espacial del Parque Nacional Natural Los Nevados y su área de influencia</t>
  </si>
  <si>
    <r>
      <rPr>
        <b/>
        <sz val="11"/>
        <color rgb="FF000000"/>
        <rFont val="Calibri"/>
        <family val="2"/>
      </rPr>
      <t xml:space="preserve">I.G - 3.1: </t>
    </r>
    <r>
      <rPr>
        <sz val="11"/>
        <color rgb="FF000000"/>
        <rFont val="Calibri"/>
        <family val="2"/>
      </rPr>
      <t>N° de proyectos identificados para aplicar acciones de compensación y/o inversión de no menos del  1%, en las subzonas hidrográficas relacionadas con el PNN Los Nevados.</t>
    </r>
  </si>
  <si>
    <t>Por definir  a partir de los proyectos identificados en el 2022</t>
  </si>
  <si>
    <t>Documento con proyectos identificados (para definir meta numerica de proyectos)</t>
  </si>
  <si>
    <t>ANLA</t>
  </si>
  <si>
    <t>2. Planes de trabajo para realizar las inversiones del 1% y las compensaciones entre PNN y las CAR´s y usuarios de Licencia Ambiental del área de influencia del PNN Los Nevados.</t>
  </si>
  <si>
    <r>
      <rPr>
        <b/>
        <sz val="11"/>
        <color rgb="FF000000"/>
        <rFont val="Calibri"/>
        <family val="2"/>
      </rPr>
      <t>I.G - 3.2</t>
    </r>
    <r>
      <rPr>
        <sz val="11"/>
        <color rgb="FF000000"/>
        <rFont val="Calibri"/>
        <family val="2"/>
      </rPr>
      <t xml:space="preserve">: N° de planes de trabajo para realizar las inversiones del 1% y las compensaciones en el Parque Los Nevados y su área de influencia. </t>
    </r>
  </si>
  <si>
    <t xml:space="preserve">Planes de trabajo elaborados </t>
  </si>
  <si>
    <t>PNN.</t>
  </si>
  <si>
    <t>Agencias Sectoriales (ANH, ANI-INVIAS, ANM y Energía). CAR´s, usuarios de licencias ambientales del área de influencia del Parque Los Nevados (que voluntariamente acojan cumplir sus obligaciones de compensación e inversión del 1%, según lo mencionado en las consideraciones anteriores).</t>
  </si>
  <si>
    <t>3.   Evaluar de acuerdo con la normatividad vigente, las propuestas presentadas por los usuarios de instrumentos ambientales en cumplimiento de la inversión forzosa de no menos del 1% y las compensaciones establecidas en el mismo, dentro de las siete (7) subzonas hidrográficas relacionadas con el PNN Los Nevados.</t>
  </si>
  <si>
    <r>
      <rPr>
        <b/>
        <sz val="11"/>
        <color rgb="FF000000"/>
        <rFont val="Calibri"/>
        <family val="2"/>
      </rPr>
      <t>I.G - 3.3:</t>
    </r>
    <r>
      <rPr>
        <sz val="11"/>
        <color rgb="FF000000"/>
        <rFont val="Calibri"/>
        <family val="2"/>
      </rPr>
      <t xml:space="preserve"> N° de actos administrativos frente a la evaluación de   proyectos con acciones de compensación y/o la inversión forzosa de no menos del 1%, para ejecución en las subzonas hidrográficas del Parque Los Nevados y su área de influencia.</t>
    </r>
  </si>
  <si>
    <t xml:space="preserve">ANLA </t>
  </si>
  <si>
    <t>Documentar la efectividad de los proceso de restauración ecológica que se han implementado desde el año 2010 en el área de jurisdicción de la CARDER en el marco del Proyecto “Páramos Biodiversidad y recursos hídricos de los Andes del Norte”.</t>
  </si>
  <si>
    <t>Realizar el monitoreo de las acciones restauración ecológica implementadas en el proyecto “Páramos Biodiversidad y recursos hídricos de los Andes del Norte”.</t>
  </si>
  <si>
    <t>CARDER, PNN</t>
  </si>
  <si>
    <t>Aguas y Aguas de Pereira, Municipio de Pereira, habitantes del páramo, Universidad Tecnológica de Pereira</t>
  </si>
  <si>
    <t>Actualizar la identificación de las necesidades, acciones y sectores que requieren procesos de restauración ecológica de los valores naturales del PNN Los Nevados que han sido afectados por diferentes presiones.</t>
  </si>
  <si>
    <t>Formulación e implementación del diagnóstico de necesidades de restauración ecológica del área protegida para los predios previamente adquiridos con énfasis en las zonas que presentan los mayores disturbios</t>
  </si>
  <si>
    <t>Diagnostico preliminar
149 ha en proceso de restauración pasiva</t>
  </si>
  <si>
    <t>1900 ha con diagnostico y diseño
60% de la superficie degradada en proceso de RE</t>
  </si>
  <si>
    <t>Diagnostico actualizado 
100 Ha  con Diseño de restauración formulados</t>
  </si>
  <si>
    <t xml:space="preserve">PNN </t>
  </si>
  <si>
    <t>CAR's, Instituto Humboldt</t>
  </si>
  <si>
    <t xml:space="preserve">Aporte de los servcios ecosistemicos a la region </t>
  </si>
  <si>
    <t>Generar información sobre los beneficios que ofrece el Área Protegida a la región y  las formas de valor asociados a los servicios ecosistémicos, como sustento a la toma de decisiones y el establecimiento de acuerdos institucionales y sociales que propendan por la conservación del Parque.</t>
  </si>
  <si>
    <t xml:space="preserve">Implementación de un sistema de monitoreo al ciclo del agua y del Carbono en el PNN Los Nevados. </t>
  </si>
  <si>
    <t>Monitoreo del glaciar nevado Santa Isabel en el convenio Ideam</t>
  </si>
  <si>
    <t>Red de monitoreo diseñada</t>
  </si>
  <si>
    <t>PNN, IDEAM</t>
  </si>
  <si>
    <t>CAR’s. Instituto Humboldt</t>
  </si>
  <si>
    <t>Priorización de cuencas</t>
  </si>
  <si>
    <t>Monitoreo al ciclo del carbono el alta montaña 2020 - 2021. Convenio Ideam</t>
  </si>
  <si>
    <t xml:space="preserve">Monitoreo de efectividad del plan </t>
  </si>
  <si>
    <t>Diseñar e implementar de manera conjunta un sistema de seguimiento y monitoreo al Plan de acción.</t>
  </si>
  <si>
    <t xml:space="preserve">Realizar con las entidades accionadas y vinculadas acciones de monitoreo frente a la efectividad de las actividades propuestas en el Plan de acción, con base en los indicadores formulados. </t>
  </si>
  <si>
    <t>Entidades accionadas y vinculadas</t>
  </si>
  <si>
    <t>MADS</t>
  </si>
  <si>
    <t>Actividad a realizar</t>
  </si>
  <si>
    <t>CÁLCULO DE CONTRAPARTIDAS ESTIMADAS</t>
  </si>
  <si>
    <t>CERTIFICACIÓN DE CONTRAPARTIDAS EJECUTADAS</t>
  </si>
  <si>
    <t>SUB/OBJETIVO</t>
  </si>
  <si>
    <t>META/EJE</t>
  </si>
  <si>
    <t>Subprograma PAI</t>
  </si>
  <si>
    <t>Meta PAI</t>
  </si>
  <si>
    <t>Objetivo Estratégico</t>
  </si>
  <si>
    <t>Eje Estratégico</t>
  </si>
  <si>
    <t>A continuación me permito presentar el valor de la contrapartida estimada para el proyecto / convenio en mención.</t>
  </si>
  <si>
    <t>Valor total contrapartida estimada</t>
  </si>
  <si>
    <t>NO APLICA</t>
  </si>
  <si>
    <t>Número o porcentaje de dedicación (cuando aplique)</t>
  </si>
  <si>
    <t>Valor mensual  ejecutado (Salario/contrato/pagos)</t>
  </si>
  <si>
    <t>A continuación me permito presentar las actividades gestionadas así como los valores económicos alcanzados por concepto de contrapartida para el proyecto / convenio en mención.</t>
  </si>
  <si>
    <t>Valor total contrapartida certificada</t>
  </si>
  <si>
    <t>Código del Rubro a certificar</t>
  </si>
  <si>
    <t>Fuente del Recurso/ PGN o Fonam / Proyecto de Cooperación/Convenio o donaciones</t>
  </si>
  <si>
    <t>CDP , Registro presupuestal y Rubro presupuestal del Gasto certificado. Incluir Placa de inventario en caso de activos</t>
  </si>
  <si>
    <t xml:space="preserve">149 predios totales al interior PNN Nev en revisión por cedula catastral.
• 39 predios priorizados con estudio técnico ET en Tolima – PNN Nev
• 18 predios priorizados con ET en Caldas – PNN Nev
• 8 predios priorizados con ET en Quindío – PNN Nev
• 27 predios priorizados con ET en Risaralda – PNN Nev
Numero de mejoras caracterizadas por definir
</t>
  </si>
  <si>
    <t>149 predios con estudios tecnicos y juridicos en el PNN Los nevados
Mejoras caracterizadas por predio.</t>
  </si>
  <si>
    <t xml:space="preserve">Articulación con municipios y fuerza pública en el departamento del Tolima para la presencia en el área protegida. </t>
  </si>
  <si>
    <t>Documento de la evaluación de las condiciones de alerta temprana y el analisis de efectividad de las acciones implementadas</t>
  </si>
  <si>
    <t xml:space="preserve">4500 jornadas
3.184 ha con  recorridos de PVC (sectores con rotación): 78% anual - 2.500 ha
50% hectareas en presión disminuidas (1.592 ha)
Numero menor a 307 amonestaciones escritas año a año
</t>
  </si>
  <si>
    <t xml:space="preserve">Plan de articulación en implementación con seguimiento </t>
  </si>
  <si>
    <t>6 municipios con POTuristico formulado</t>
  </si>
  <si>
    <t>12 municipios con PO Turistico en implementación</t>
  </si>
  <si>
    <r>
      <rPr>
        <b/>
        <sz val="11"/>
        <color rgb="FF000000"/>
        <rFont val="Calibri"/>
        <family val="2"/>
      </rPr>
      <t>I.E. - 2.2:</t>
    </r>
    <r>
      <rPr>
        <sz val="11"/>
        <color rgb="FF000000"/>
        <rFont val="Calibri"/>
        <family val="2"/>
      </rPr>
      <t xml:space="preserve"> % de implementación de la estrategia regional de ordenamiento ecoturístico </t>
    </r>
    <r>
      <rPr>
        <sz val="11"/>
        <color rgb="FF0000FF"/>
        <rFont val="Calibri"/>
        <family val="2"/>
      </rPr>
      <t/>
    </r>
  </si>
  <si>
    <t>92 jornadas de control en Caldas
321 jornadas de control en Tolima
57 jornadas de control en Risaralda
203 jornadas de control en Quindio
581 jornadas realizadas en 10 puntos de control de orden septima: junio 2021 a mayo 2022.
2000 hectareas con prevención, vigilancia y control al interior del PNN Los Nevados
307 amonestaciones escritas en 2021 en PNN Nevados
9 sancionatorios abiertos en 2021 en PNN nevados</t>
  </si>
  <si>
    <t>Documento Estrategia regional de ordenamiento ecoturistico formulado
Estrategia regional de ordenamiento ecoturistico en implementación</t>
  </si>
  <si>
    <t>30%
0%</t>
  </si>
  <si>
    <t>Plan de Desarrollo turistico de Caldas
Rutas del paisaje cultural cafetero
Plan Estratégico de Turismo del departamento del Quindío 2022-2032
Plan de Desarrollo Turistico del Tolima para actualizar</t>
  </si>
  <si>
    <t>70%
0%</t>
  </si>
  <si>
    <t>100%
10%</t>
  </si>
  <si>
    <t>100%
20%</t>
  </si>
  <si>
    <t>100%
30%</t>
  </si>
  <si>
    <t>100%
50%</t>
  </si>
  <si>
    <t>100%
60%</t>
  </si>
  <si>
    <t>100%
70%</t>
  </si>
  <si>
    <t>100%
80%</t>
  </si>
  <si>
    <t>100%
100%</t>
  </si>
  <si>
    <r>
      <rPr>
        <b/>
        <sz val="11"/>
        <color rgb="FF000000"/>
        <rFont val="Calibri"/>
        <family val="2"/>
      </rPr>
      <t xml:space="preserve">I.E. -2.3: </t>
    </r>
    <r>
      <rPr>
        <sz val="11"/>
        <color rgb="FF000000"/>
        <rFont val="Calibri"/>
        <family val="2"/>
      </rPr>
      <t xml:space="preserve">	Número de Familias que realizan actividades compatibles con los objetivos de conservación dentro del AP/ Numero familias totales dentro del PNN Los Nevados
</t>
    </r>
    <r>
      <rPr>
        <b/>
        <sz val="11"/>
        <color rgb="FF000000"/>
        <rFont val="Calibri"/>
        <family val="2"/>
      </rPr>
      <t xml:space="preserve">I.E - 2.4: </t>
    </r>
    <r>
      <rPr>
        <sz val="11"/>
        <color rgb="FF000000"/>
        <rFont val="Calibri"/>
        <family val="2"/>
      </rPr>
      <t xml:space="preserve">Número de familias que han incorporado acciones acordes con la conservación que apuntan a mejorar sus condiciones de vida / Numero familias totales priorizadas en el área de influencia del PNN Los Nevados
</t>
    </r>
    <r>
      <rPr>
        <b/>
        <sz val="11"/>
        <color rgb="FF000000"/>
        <rFont val="Calibri"/>
        <family val="2"/>
      </rPr>
      <t xml:space="preserve">I.E - 2.5: </t>
    </r>
    <r>
      <rPr>
        <sz val="11"/>
        <color rgb="FF000000"/>
        <rFont val="Calibri"/>
        <family val="2"/>
      </rPr>
      <t xml:space="preserve">	Numero de ha liberadas para la conservación (restauración activa ó pasiv</t>
    </r>
    <r>
      <rPr>
        <sz val="11"/>
        <rFont val="Calibri"/>
        <family val="2"/>
      </rPr>
      <t xml:space="preserve">a) en AP/ Numero total de hectareas en el AP y zona de influencia </t>
    </r>
    <r>
      <rPr>
        <sz val="11"/>
        <color rgb="FF0000FF"/>
        <rFont val="Calibri"/>
        <family val="2"/>
      </rPr>
      <t xml:space="preserve">                                        </t>
    </r>
  </si>
  <si>
    <t xml:space="preserve">2 acuerdos 
100% documento 
</t>
  </si>
  <si>
    <t xml:space="preserve">2 acuerdos </t>
  </si>
  <si>
    <t xml:space="preserve">17 acuerdos dentro del AP
Documento de caracterización de familias
No definido de familias que realizan actividades compatibles con la conservación dentro del AP
No definido de familias que han incorporado acciones acordes con la conservación en el área de influencia
No de hectareas liberadas para conservación a través de Restauración
</t>
  </si>
  <si>
    <r>
      <rPr>
        <b/>
        <sz val="11"/>
        <color rgb="FF000000"/>
        <rFont val="Calibri"/>
        <family val="2"/>
      </rPr>
      <t>I.G. - 2.2:</t>
    </r>
    <r>
      <rPr>
        <sz val="11"/>
        <color rgb="FF000000"/>
        <rFont val="Calibri"/>
        <family val="2"/>
      </rPr>
      <t xml:space="preserve"> % avance en la Formulación de estrategia regional  de ordenamiento ecoturistico</t>
    </r>
    <r>
      <rPr>
        <sz val="11"/>
        <color rgb="FF0000FF"/>
        <rFont val="Calibri"/>
        <family val="2"/>
      </rPr>
      <t xml:space="preserve">  </t>
    </r>
  </si>
  <si>
    <r>
      <rPr>
        <b/>
        <sz val="11"/>
        <rFont val="Calibri"/>
        <family val="2"/>
      </rPr>
      <t xml:space="preserve">I.G.- 2.4:  </t>
    </r>
    <r>
      <rPr>
        <sz val="11"/>
        <rFont val="Calibri"/>
        <family val="2"/>
      </rPr>
      <t xml:space="preserve">Plan de manejo Adoptado por la Comisión Conjunta y socializado con los actores sociales
</t>
    </r>
  </si>
  <si>
    <r>
      <t xml:space="preserve">
2022- 1 acuerdos de Ecoturismo -Restauración
50% </t>
    </r>
    <r>
      <rPr>
        <sz val="11"/>
        <rFont val="Calibri"/>
        <family val="2"/>
      </rPr>
      <t>Documento diagnostico actualizado  de caracterización de familias</t>
    </r>
    <r>
      <rPr>
        <sz val="11"/>
        <color rgb="FF000000"/>
        <rFont val="Calibri"/>
        <family val="2"/>
      </rPr>
      <t xml:space="preserve">
</t>
    </r>
  </si>
  <si>
    <t>Se cuenta con la zonificación y los regímenes de usos del páramo Los Nevados, adoptada por la comision Conjunta.
La identificación de los predios en cada municipio Vs la zonificación y los regímenes de usos. 
Se cuenta con el Plan de manejo del Complejo de Páramo Los Nevados.</t>
  </si>
  <si>
    <t>Plan de manejo adoptado por la Comisión  Conjunta.
50%  Socialización del Plan Adoptado con los actores sociales.</t>
  </si>
  <si>
    <r>
      <rPr>
        <b/>
        <sz val="11"/>
        <rFont val="Calibri"/>
        <family val="2"/>
      </rPr>
      <t>I.E. - 2.7:</t>
    </r>
    <r>
      <rPr>
        <sz val="11"/>
        <rFont val="Calibri"/>
        <family val="2"/>
      </rPr>
      <t xml:space="preserve"> Hectáreas del complejo del Páramo recuperadas o restauradas ó En proceso de restauración o de reconversión / Ha priorizadas para restauración ó recpnversión
</t>
    </r>
    <r>
      <rPr>
        <b/>
        <sz val="11"/>
        <rFont val="Calibri"/>
        <family val="2"/>
      </rPr>
      <t xml:space="preserve">I.E - 2.8: </t>
    </r>
    <r>
      <rPr>
        <sz val="11"/>
        <rFont val="Calibri"/>
        <family val="2"/>
      </rPr>
      <t>Número de Hectáreas del complejo de paramo conservadas</t>
    </r>
  </si>
  <si>
    <t>Priorización de actividades por entidad responsables a realizar por municipio 
Implementación del plan de manejo</t>
  </si>
  <si>
    <t>Adopción del Plan de manejo por la Comisión Conjunta</t>
  </si>
  <si>
    <t>100% socialización del Plan.
Priorización de actividades a ejecutar, por cada entidad responsable.</t>
  </si>
  <si>
    <t>Priorización de actividades a ejecutar, por cada entidad responsable..
Inicio de ejecución de las actividades priorizadas. (CAR's, actividades de restauración ecológica, reconversión de sistemas productivos, y actividades de conservación).</t>
  </si>
  <si>
    <r>
      <rPr>
        <b/>
        <sz val="11"/>
        <color rgb="FF000000"/>
        <rFont val="Calibri"/>
        <family val="2"/>
      </rPr>
      <t xml:space="preserve">I.G- 2.6: </t>
    </r>
    <r>
      <rPr>
        <sz val="11"/>
        <color rgb="FF000000"/>
        <rFont val="Calibri"/>
        <family val="2"/>
      </rPr>
      <t xml:space="preserve">Número de familias que han adoptado fuentes energéticas sostenibles. / </t>
    </r>
    <r>
      <rPr>
        <sz val="11"/>
        <rFont val="Calibri"/>
        <family val="2"/>
      </rPr>
      <t>N° total  familias que emplean como fuente energética la leña proveniente de bosques nativos</t>
    </r>
  </si>
  <si>
    <t>Identificación y priorización de familias que requieren fuentes energéticas sostenibles</t>
  </si>
  <si>
    <r>
      <t xml:space="preserve">
</t>
    </r>
    <r>
      <rPr>
        <b/>
        <sz val="11"/>
        <color rgb="FF000000"/>
        <rFont val="Calibri"/>
        <family val="2"/>
      </rPr>
      <t xml:space="preserve"> I.E. - 3.1:</t>
    </r>
    <r>
      <rPr>
        <sz val="11"/>
        <color rgb="FF000000"/>
        <rFont val="Calibri"/>
        <family val="2"/>
      </rPr>
      <t xml:space="preserve"> N° proyectos implementados o ejecutados (incluyendo No de  hectareas con esta gestión) / N° proyectos contemplados o identificados</t>
    </r>
  </si>
  <si>
    <t>La ANLA enviará anualmente, una vez esté aprobado el plan, la matriz de proyectos a Parques Nacionales, con las obligaciones de compensaciones bióticas o inversión del 1%, que podrían dirigir sus acciones en las subzonas hidrográficas del Parque Los Nevados.
(Se remitirá a PNN el primer informe durante la vigencia 2021, con el ánimo de contar con información primaria).</t>
  </si>
  <si>
    <t xml:space="preserve">Identificar los proyectos con potencial para realizar acciones de compensación y/o inversión forzosa de no menos del 1% en las subzonas hidrográficas relacionadas con el PNN Los Nevados, licenciados por la ANLA.
Las subzonas son: río Chinchiná, río Gualí, río Lagunilla y otros directos al Magdalena. Río Totare, río Coello, río La Vieja, río Otún y otros directos al Cauca. 
</t>
  </si>
  <si>
    <t>Actos administrativos expedidos</t>
  </si>
  <si>
    <r>
      <rPr>
        <b/>
        <sz val="11"/>
        <rFont val="Calibri"/>
        <family val="2"/>
      </rPr>
      <t xml:space="preserve">I.E.-3.2: </t>
    </r>
    <r>
      <rPr>
        <sz val="11"/>
        <rFont val="Calibri"/>
        <family val="2"/>
      </rPr>
      <t xml:space="preserve">Porcentaje de hectareas en proceso de restauración que son monitoreadas 
</t>
    </r>
  </si>
  <si>
    <r>
      <rPr>
        <b/>
        <sz val="11"/>
        <rFont val="Calibri"/>
        <family val="2"/>
      </rPr>
      <t>I.E.-3.3:</t>
    </r>
    <r>
      <rPr>
        <sz val="11"/>
        <rFont val="Calibri"/>
        <family val="2"/>
      </rPr>
      <t xml:space="preserve"> Porcentaje de la superficie degradada en el área  protegida priorizada que se encuentra en proceso de restauración</t>
    </r>
  </si>
  <si>
    <r>
      <rPr>
        <b/>
        <sz val="11"/>
        <color rgb="FF000000"/>
        <rFont val="Calibri"/>
        <family val="2"/>
      </rPr>
      <t>I.G. -3.5:</t>
    </r>
    <r>
      <rPr>
        <sz val="11"/>
        <color rgb="FF000000"/>
        <rFont val="Calibri"/>
        <family val="2"/>
      </rPr>
      <t xml:space="preserve"> Número de hectareas con  Diagnosticos y diseños de restauracion formulados</t>
    </r>
  </si>
  <si>
    <t>Documento con Estudio de valoración SE agua y clima en cuencas priorizadas</t>
  </si>
  <si>
    <t>Monitoreo del ciclo hidrologico en implementación e inclusión del analisis en el manejo del AP.</t>
  </si>
  <si>
    <t>149 solicitudes de afectación al folio de matricula</t>
  </si>
  <si>
    <t xml:space="preserve">1 CAR
</t>
  </si>
  <si>
    <t>3 CAR
7 municipios</t>
  </si>
  <si>
    <r>
      <t xml:space="preserve">
</t>
    </r>
    <r>
      <rPr>
        <b/>
        <sz val="11"/>
        <color rgb="FF000000"/>
        <rFont val="Calibri"/>
        <family val="2"/>
      </rPr>
      <t>I.E. - 1.5:</t>
    </r>
    <r>
      <rPr>
        <sz val="11"/>
        <color rgb="FF000000"/>
        <rFont val="Calibri"/>
        <family val="2"/>
      </rPr>
      <t xml:space="preserve"> Numero de actos administrativos de determinantes ambientales actualizados que incorporan la zonificacion y regimenes de uso / Numero de corporaciones</t>
    </r>
  </si>
  <si>
    <t>4 municipios con PO Turistico en implementación</t>
  </si>
  <si>
    <t>8 municipios con PO Turistico en implementación</t>
  </si>
  <si>
    <t>12 municipios con POTuristico formulado</t>
  </si>
  <si>
    <r>
      <rPr>
        <b/>
        <sz val="11"/>
        <color rgb="FF000000"/>
        <rFont val="Calibri"/>
        <family val="2"/>
      </rPr>
      <t>I.G. - 2.1:</t>
    </r>
    <r>
      <rPr>
        <sz val="11"/>
        <color rgb="FF000000"/>
        <rFont val="Calibri"/>
        <family val="2"/>
      </rPr>
      <t xml:space="preserve">  </t>
    </r>
    <r>
      <rPr>
        <sz val="11"/>
        <rFont val="Calibri"/>
        <family val="2"/>
      </rPr>
      <t xml:space="preserve">Número de municipios con plan de ordenamiento turístico formulado y/o actualizado </t>
    </r>
  </si>
  <si>
    <r>
      <rPr>
        <b/>
        <sz val="11"/>
        <rFont val="Calibri"/>
        <family val="2"/>
      </rPr>
      <t xml:space="preserve">I.E. - 2.6: </t>
    </r>
    <r>
      <rPr>
        <sz val="11"/>
        <rFont val="Calibri"/>
        <family val="2"/>
      </rPr>
      <t>Plan de manejo del Complejo del Páramo Los Nevados adoptado por la comisión conjunta ,  basadas en la zonificación y regímenes de usos</t>
    </r>
  </si>
  <si>
    <r>
      <rPr>
        <b/>
        <sz val="11"/>
        <rFont val="Calibri"/>
        <family val="2"/>
      </rPr>
      <t>I.G - 2.5:</t>
    </r>
    <r>
      <rPr>
        <sz val="11"/>
        <rFont val="Calibri"/>
        <family val="2"/>
      </rPr>
      <t xml:space="preserve"> Número de acciones priorizadas en el marco del plan de manejo del complejo de páramos según jurisdicción en ejecución/ N° de acciones contempladas dentro del PMA en cada jurisdicción</t>
    </r>
  </si>
  <si>
    <r>
      <rPr>
        <b/>
        <sz val="11"/>
        <color rgb="FF000000"/>
        <rFont val="Calibri"/>
        <family val="2"/>
      </rPr>
      <t>I.G. - 3.4.:</t>
    </r>
    <r>
      <rPr>
        <sz val="11"/>
        <rFont val="Calibri"/>
        <family val="2"/>
      </rPr>
      <t xml:space="preserve"> Número de hectáreas en restauración con diseño de monitoreo formulado /Hectareas totales definidas para RE</t>
    </r>
  </si>
  <si>
    <r>
      <rPr>
        <b/>
        <sz val="11"/>
        <rFont val="Calibri"/>
        <family val="2"/>
      </rPr>
      <t>I.E. - 3.4:</t>
    </r>
    <r>
      <rPr>
        <sz val="11"/>
        <rFont val="Calibri"/>
        <family val="2"/>
      </rPr>
      <t xml:space="preserve"> % de implementación del sistema de monitoreo al ciclo del agua y del carbono en el PNN Los Nevados
</t>
    </r>
    <r>
      <rPr>
        <b/>
        <sz val="11"/>
        <rFont val="Calibri"/>
        <family val="2"/>
      </rPr>
      <t>I.E - 3.5:</t>
    </r>
    <r>
      <rPr>
        <sz val="11"/>
        <rFont val="Calibri"/>
        <family val="2"/>
      </rPr>
      <t xml:space="preserve"> Información de recurso hídrico y carbono, derivada del monitoreo, socializada e incluida en acciones de manejo del área protegida, del páramo y del territorio.
</t>
    </r>
  </si>
  <si>
    <t>Plan Ord. Ecoturistico PNN Los nevados para actualización 
Plan Dllo Turistico de Manizales por actualizar
Plan de dllo Turistico Murillo para actualizarAnzoategui
Plan de dllo. turistico Santa Rosa de Cabal para actualizar
Turismo en plan de dllo municipal para los otros municipios</t>
  </si>
  <si>
    <t>Informe Presidencia: Acciones de control en 13 puntos acordados en red de monitoreo</t>
  </si>
  <si>
    <r>
      <t xml:space="preserve">
</t>
    </r>
    <r>
      <rPr>
        <b/>
        <sz val="11"/>
        <color rgb="FF000000"/>
        <rFont val="Calibri"/>
        <family val="2"/>
      </rPr>
      <t xml:space="preserve">I.G. - 1.4: </t>
    </r>
    <r>
      <rPr>
        <sz val="11"/>
        <color rgb="FF000000"/>
        <rFont val="Calibri"/>
        <family val="2"/>
      </rPr>
      <t>Numero de municipios que adoptan la Zonificacion y regimenes de usos en los planes de ordenamiento territorial / numero de municipios totales (17 municipios del complejo de paramo Los Nevados)</t>
    </r>
  </si>
  <si>
    <t>Documento de zonificacion y regimen de uso adoptados por la comision conjunta. 
Según el estado del POT de cada municipio, se definirá si la adopcion es por POT que ya esta en revisión, ó por acuerdo municipal para los que no esten en revisión del instrumento de OT</t>
  </si>
  <si>
    <t>17 municipios
3</t>
  </si>
  <si>
    <t xml:space="preserve">CAR’s 
 Municipios y departamentos accionados
</t>
  </si>
  <si>
    <r>
      <rPr>
        <b/>
        <sz val="11"/>
        <rFont val="Calibri"/>
        <family val="2"/>
      </rPr>
      <t>I.G. - 1.5:</t>
    </r>
    <r>
      <rPr>
        <sz val="11"/>
        <rFont val="Calibri"/>
        <family val="2"/>
      </rPr>
      <t xml:space="preserve"> Porcentaje de avance del Documento síntesis del resultado del análisis de la pertinencia de la  zona amortiguadora a. (cinco pasos  de trabajo)
I.G. - 1.6: Polígono (o polígonos) definidos, en los que se armonizará la acción de los instrumentos de planeación territorial para la protección del territorio aledaño al PNN Los Nevados.</t>
    </r>
  </si>
  <si>
    <r>
      <rPr>
        <b/>
        <sz val="11"/>
        <color theme="1"/>
        <rFont val="Calibri"/>
        <family val="2"/>
      </rPr>
      <t>I.G. - 1.7:</t>
    </r>
    <r>
      <rPr>
        <sz val="11"/>
        <color theme="1"/>
        <rFont val="Calibri"/>
        <family val="2"/>
      </rPr>
      <t xml:space="preserve"> N° de jornadas de control en los 13 puntos de la red de monitoreo establecidos fuera del AP /Numero de jornadas de control programadas
</t>
    </r>
    <r>
      <rPr>
        <b/>
        <sz val="11"/>
        <color theme="1"/>
        <rFont val="Calibri"/>
        <family val="2"/>
      </rPr>
      <t>I.G- 1.8:</t>
    </r>
    <r>
      <rPr>
        <sz val="11"/>
        <color theme="1"/>
        <rFont val="Calibri"/>
        <family val="2"/>
      </rPr>
      <t xml:space="preserve"> N° de  hectareas con presiones, cubiertas  con recorridos de control y vigilancia realizados al interior del PNN Los Nevados/ Numero de hectareas con presiones en el PNN Los Nevados</t>
    </r>
  </si>
  <si>
    <r>
      <rPr>
        <b/>
        <sz val="11"/>
        <rFont val="Calibri"/>
        <family val="2"/>
      </rPr>
      <t>I.G. - 1.9:</t>
    </r>
    <r>
      <rPr>
        <sz val="11"/>
        <rFont val="Calibri"/>
        <family val="2"/>
      </rPr>
      <t xml:space="preserve"> % avance en el Documento de evaluación de las condiciones de la alerta temprana y analisis de efectividad de las acciones implementadas</t>
    </r>
  </si>
  <si>
    <r>
      <rPr>
        <b/>
        <sz val="11"/>
        <color rgb="FF000000"/>
        <rFont val="Calibri"/>
        <family val="2"/>
      </rPr>
      <t>I.G. - 1.10:</t>
    </r>
    <r>
      <rPr>
        <sz val="11"/>
        <color rgb="FF000000"/>
        <rFont val="Calibri"/>
        <family val="2"/>
      </rPr>
      <t xml:space="preserve"> % avance en el Plan de articulación con municipios y fuerza publica</t>
    </r>
  </si>
  <si>
    <r>
      <rPr>
        <b/>
        <sz val="11"/>
        <color rgb="FF000000"/>
        <rFont val="Calibri"/>
        <family val="2"/>
      </rPr>
      <t xml:space="preserve">I.G. - 1.11: </t>
    </r>
    <r>
      <rPr>
        <sz val="11"/>
        <color rgb="FF000000"/>
        <rFont val="Calibri"/>
        <family val="2"/>
      </rPr>
      <t>Número de predios y veredas bloqueadas en zonas de reserva forestal o áreas protegidas (se tiene para revisión con el ICA)</t>
    </r>
  </si>
  <si>
    <t xml:space="preserve">INDICADORES - LINEA BASE - META GLOBAL  - META ANUAL </t>
  </si>
  <si>
    <r>
      <rPr>
        <b/>
        <sz val="11"/>
        <rFont val="Calibri"/>
        <family val="2"/>
      </rPr>
      <t>I.E. - 1.7:</t>
    </r>
    <r>
      <rPr>
        <sz val="11"/>
        <rFont val="Calibri"/>
        <family val="2"/>
      </rPr>
      <t xml:space="preserve"> No de acciones sancionatorias disminuidas por las jornadas de sensibilización, control y vigilancia, en el PNN Los Nevados en relación con los años anteriores 
</t>
    </r>
    <r>
      <rPr>
        <b/>
        <sz val="11"/>
        <rFont val="Calibri"/>
        <family val="2"/>
      </rPr>
      <t>I.E.- 1.8:</t>
    </r>
    <r>
      <rPr>
        <sz val="11"/>
        <rFont val="Calibri"/>
        <family val="2"/>
      </rPr>
      <t xml:space="preserve"> No de personas sensibilizadas en los puntos de control</t>
    </r>
  </si>
  <si>
    <t xml:space="preserve">2019- 6 acuerdos Respeto de Limites Vereda El Bosque 2021 - 2 acuerdos PSA-RE dentro del AP
27 fichas de caracterización realizadas dentro del AP
</t>
  </si>
  <si>
    <t>No familias priorizadas con fuentes energeticas sostenibles por municipio o totales</t>
  </si>
  <si>
    <r>
      <rPr>
        <b/>
        <sz val="11"/>
        <color rgb="FF000000"/>
        <rFont val="Calibri"/>
        <family val="2"/>
      </rPr>
      <t>I.6. - 3.6:</t>
    </r>
    <r>
      <rPr>
        <sz val="11"/>
        <color rgb="FF000000"/>
        <rFont val="Calibri"/>
        <family val="2"/>
      </rPr>
      <t xml:space="preserve"> Diseño de la red de monitoreo del ciclo hidrologico e implementación </t>
    </r>
  </si>
  <si>
    <t>Red de monitoreo diseñada 
Monitoreo del ciclo hidrologico en implementación</t>
  </si>
  <si>
    <r>
      <rPr>
        <b/>
        <sz val="11"/>
        <rFont val="Calibri"/>
        <family val="2"/>
      </rPr>
      <t>I.G.-3.7:</t>
    </r>
    <r>
      <rPr>
        <sz val="11"/>
        <rFont val="Calibri"/>
        <family val="2"/>
      </rPr>
      <t xml:space="preserve"> No de cuencas priorizadas con valoración biofísica de los servicios ecosistémicos asociados al agua y el clima (# de cuencas de niveles subsiguientes con valoración - # de servicios ecosistémicos cuantificados)</t>
    </r>
  </si>
  <si>
    <r>
      <rPr>
        <b/>
        <sz val="11"/>
        <color rgb="FF000000"/>
        <rFont val="Calibri"/>
        <family val="2"/>
      </rPr>
      <t>I.G.- 3.8:</t>
    </r>
    <r>
      <rPr>
        <sz val="11"/>
        <color rgb="FF000000"/>
        <rFont val="Calibri"/>
        <family val="2"/>
      </rPr>
      <t xml:space="preserve"> % implementación del monitoreo al ciclo del carbono </t>
    </r>
  </si>
  <si>
    <r>
      <rPr>
        <b/>
        <sz val="11"/>
        <color rgb="FF000000"/>
        <rFont val="Calibri"/>
        <family val="2"/>
      </rPr>
      <t>I.G.-3.9:</t>
    </r>
    <r>
      <rPr>
        <sz val="11"/>
        <color rgb="FF000000"/>
        <rFont val="Calibri"/>
        <family val="2"/>
      </rPr>
      <t xml:space="preserve"> Número de acciones de seguimiento a la efectividad del plan.</t>
    </r>
  </si>
  <si>
    <t xml:space="preserve">4 actos administrativos con  determinantes ambientales de las CAR (1 por cada CAR)
17 municipios que adoptan la zonificaciòn y regimenes de uso por acto administrativo
</t>
  </si>
  <si>
    <t>CAR´s - PNN</t>
  </si>
  <si>
    <r>
      <rPr>
        <b/>
        <sz val="11"/>
        <rFont val="Calibri"/>
        <family val="2"/>
      </rPr>
      <t xml:space="preserve">I.E- 2.9: </t>
    </r>
    <r>
      <rPr>
        <sz val="11"/>
        <rFont val="Calibri"/>
        <family val="2"/>
      </rPr>
      <t>Número de familias que han adoptado fuentes energéticas sostenibles/ No de familias priorizadas en zona de influencia</t>
    </r>
  </si>
  <si>
    <t>En proceso de definición meta</t>
  </si>
  <si>
    <r>
      <t>12 Municipios con plan de ordenamiento formulado y/o actualizado, en ejecución
(</t>
    </r>
    <r>
      <rPr>
        <b/>
        <sz val="11"/>
        <rFont val="Calibri"/>
        <family val="2"/>
      </rPr>
      <t xml:space="preserve">Manizales: </t>
    </r>
    <r>
      <rPr>
        <sz val="11"/>
        <rFont val="Calibri"/>
        <family val="2"/>
      </rPr>
      <t>se realizara en el marco de la implementación de la politica publica de Turismo en 2024)</t>
    </r>
  </si>
  <si>
    <t>PRESUPUESTO 2022</t>
  </si>
  <si>
    <t>PRESIDENCIA</t>
  </si>
  <si>
    <t>CARDER</t>
  </si>
  <si>
    <t>CRQ</t>
  </si>
  <si>
    <t>CORPOCALDAS</t>
  </si>
  <si>
    <t>MUN. IBAGUÉ</t>
  </si>
  <si>
    <t>GOB.TOLIMA</t>
  </si>
  <si>
    <t>MUNIC. ARMENIA</t>
  </si>
  <si>
    <t>GOB. QUINDIO</t>
  </si>
  <si>
    <t>MUN. PEREIRA</t>
  </si>
  <si>
    <t>MUN. MANIZALES</t>
  </si>
  <si>
    <t>GOB.RISARALDA</t>
  </si>
  <si>
    <t>GOB. CALDAS</t>
  </si>
  <si>
    <t>MUN. ANZOATEGUI</t>
  </si>
  <si>
    <t>MUN. VILLAMARIA</t>
  </si>
  <si>
    <t>MUN. CASABIANCA</t>
  </si>
  <si>
    <t>MUN. MURILLO</t>
  </si>
  <si>
    <t>MUN. SANTA ISABEL</t>
  </si>
  <si>
    <t>MINENERGIA</t>
  </si>
  <si>
    <t>Recursos propios 
Revisión situación jurídica de predios de CARDER en el PNN Nevados $1.500.000
Sueldo funcionario $ 400.000</t>
  </si>
  <si>
    <t>Recursos propios: Contratos por prestación de servicios (CPS)</t>
  </si>
  <si>
    <t>El registro del área protegida solapada con el páramo en las matrículas inmobiliarias, fue gestionada en el año 2021, por tanto, no se le asignaron recursos para el 2022.</t>
  </si>
  <si>
    <t xml:space="preserve">Recursos propios: Sueldo de funcionario público $978.513 
Compra de predios año 2021: $2.142.856.200 (Termales lote N°3 – 1056,25 Hectáreas). 
 Compra de predios año 2022: Dos (2) predios $2.984.760.800 (Buenos Aires Lote N°2 – 678 hectáreas + 1952 m2 y Buenos Aires Lote N°3 – 611 hectáreas +7.115 m2).  </t>
  </si>
  <si>
    <t>La alcaldía de Ibagué bajo el proyecto de acuerdo N°. 008 el cual fue aprobado realizara la compra de tres predios en la ZA del AP. (Predio Altamira $320.098.120 – Predio la Soledad $116.506.750 – Predio Las Margaritas $264.212.520)</t>
  </si>
  <si>
    <t xml:space="preserve">Recursos propios: Sueldo funcionarios público $978.513, </t>
  </si>
  <si>
    <t>Contratos por prestación de servicios (CPS) $1.956.000</t>
  </si>
  <si>
    <t>Se cuenta con el análisis de los predios que comparten área con PNN Nevados en los 4 departamentos
$1.600.000 los 4 dptos.
Sueldo funcionario $ 400.001</t>
  </si>
  <si>
    <t>Profesional especializado de la corporacion dedicacion 10% Biodiversidad + Planificacion $1.681.287</t>
  </si>
  <si>
    <t>Recursos propios: Sueldo funcionario público $1.174.216</t>
  </si>
  <si>
    <t>La Comisión Conjunta del Páramo Los Nevados adoptó la Zonificación y los Regímenes de Usos mediante Acuerdo 003 de 2020. 
Sueldo funcionario $ 400.000</t>
  </si>
  <si>
    <t>Profesional especializado de la corporacion dedicacion 10% Biodiversidad + Planificacion: $1.681.286</t>
  </si>
  <si>
    <t xml:space="preserve">CAR’s 
</t>
  </si>
  <si>
    <t>Recursos propios: Contratos por prestación de servicios (CPS) $1.153.776 y Sueldo funcionario público: $1.142.513</t>
  </si>
  <si>
    <t>Puntos La Linda, La Vara, El Cedral, feb, mar, abril de 2022 $23.593.733
Sueldo funcionario $ 400.000</t>
  </si>
  <si>
    <t>: Profesional especializado de la corporacion dedicacion 5% Biodiversidad + Planificacion+ educación: $840.643 y
Contratos por prestación de servicios (CPS) $40.000.000</t>
  </si>
  <si>
    <t>La alcaldía de Ibagué hace parte del proyecto las PICC (proyecto integral de la cuenca del combeima) con las instituciones del departamento para mitigar acciones en la ZA y al Interior del AP</t>
  </si>
  <si>
    <t>Rubro: 14-01-3-11-03-001-70-81
$22.848.000
Rubro: 14-01-3-11-03-001-7-0-00 $7.952.000
Rubro: 14-01-3-11-03-004-00-7—01 $14.200.000</t>
  </si>
  <si>
    <t xml:space="preserve">Recursos propios $12.000.000 </t>
  </si>
  <si>
    <t>Rubro 2.3.2.02.02.009.2.3.2.02.02. 009.022.3502046.9009 Código BPIN 2021734610075 $3.300.000</t>
  </si>
  <si>
    <t>Recursos propios: Contratos por prestación de servicios (CPS)$166.650
Sueldo funcionario público: $164.676</t>
  </si>
  <si>
    <t>ICA - MADS - MADR</t>
  </si>
  <si>
    <t>Recursos propios: Contratos por prestación de servicios (CPS) $4.425.600 y Sueldo funcionarios públicos $971.795</t>
  </si>
  <si>
    <t>Convenio CARDER UTP: Ordenación Turística fincas La Sierra y la Libertad, PNN Nevados y DCS Campoalegre, Santa Rosa de Cabal., Páramo Los Nevados. Caracterización de la actividad turística de la ruta Termales Potosí, DCS Campoalegre, Santa Rosa de Cabal.  $177.000.00 Recursos propio CARDER
Sueldo funcionario $ 400.000</t>
  </si>
  <si>
    <t>Recursos Propios, compra de predio conforme al artículo 110, Restauración con herramientas del manejo del paisaje y Educación ambiental. Establecido en el rubro presupuestal 101.01.2.3.32.3203.0900.056.323002.922 por un valor de $2.500.000.000.</t>
  </si>
  <si>
    <t>Rubro correspondiente a la actividad refiere el 0305 –2.3.2.02.009.00.00.00.4599018.044.91114-20 $ 18.000.000</t>
  </si>
  <si>
    <t xml:space="preserve">Recursos propios $4.200.000       </t>
  </si>
  <si>
    <t>Rubro 2.3.2.02.02.009.2.3.2.02.02.009.013.1708041.9009Código BPIN 2021734610080 $2.000.000</t>
  </si>
  <si>
    <t xml:space="preserve">Contratos por prestación de servicios (CPS) y Sueldo funcionario públicos $9.000.000 </t>
  </si>
  <si>
    <t>Participación en proceso de Acuerdos de Conservación, verdea el Bosque PNN Nevados y Familia Sierra.
Sueldo funcionario $ 400.001</t>
  </si>
  <si>
    <t>El municipio de Ibagué realiza acuerdos de conservación con propietarios de predios estratégicos para la protección de corredores ecológicos y restauración con especies nativas. (recursos propios)</t>
  </si>
  <si>
    <t>Prestación de servicios profesionales $5.000.001</t>
  </si>
  <si>
    <t>Recursos propios $2.000.001</t>
  </si>
  <si>
    <t>Rubro 2.3.2.02.02.009.2.3.2.02.02.009.013.1708041.9009
Código BPIN 2021734610080 $2.000.000</t>
  </si>
  <si>
    <t xml:space="preserve">$26.000.000 millones de pesos. Este es el rubro disponible en el presupuesto de acuerdo a lo dispuesto en la ley general ambiental de Colombia 99 de 1993, para compra de predios de importancia Hídrica en la región, dicho valor se acoge a convenios interadministrativos para suplir este fin. </t>
  </si>
  <si>
    <t xml:space="preserve">Recursos propios: Sueldo funcionario público $ 587.108 </t>
  </si>
  <si>
    <t>Actividades Definidas en el plan de manejo. Documento en revisión. Valor: Recursos propios de las CAR´s $298.000.000 vigencia 2020. Sueldo funcionario $ 400.000</t>
  </si>
  <si>
    <t>CARDER, Corpocaldas, Cortolima, CRQCARDER, Corpocaldas, Cortolima, CRQ</t>
  </si>
  <si>
    <t>PNN, alcaldías de los 17 municipios del páramo, habitantes del páramo</t>
  </si>
  <si>
    <t>Recursos propios: Sueldo funcionarios públicos $587.108</t>
  </si>
  <si>
    <t>Implementación de 40 Ha en reconversión ganadera en el páramo Nevados Santa Rosa de Cabal y establecimiento de 5 parcelas de investigación con especies para nutrición animal. $320.000.000
Sueldo funcionario $ 400.000</t>
  </si>
  <si>
    <t>Prestación de servicios profesionales $5.000.000</t>
  </si>
  <si>
    <t xml:space="preserve">Recursos propios $ 2.000.000 </t>
  </si>
  <si>
    <t>CAR’s, Municipios y Departamentos accionados</t>
  </si>
  <si>
    <t>PNN, institutos de investigación, universidades, y demás instituciones con responsabilidades, mencionadas en Ley 1930 de 2018. Carder, Aguas y Aguas de Pereira, Municipio de Pereira (las  acciones de apoyo del Municipio de Pereira a la ejecución del proyecto parámos hace referencia a los acuerdos de conservación ya definidos), Gobernación de Risaralda y habitantes del páramo</t>
  </si>
  <si>
    <t>Otros recursos: Convenio interadministrativo. Implementación estufas ecoeficientes, valor por estufa $ 3.234.753</t>
  </si>
  <si>
    <t>Recursos propios: $ 10.000.000 COFINANCIACION NACIONAL</t>
  </si>
  <si>
    <t>Recursos propios: Sueldo funcionario público $643.118</t>
  </si>
  <si>
    <t>Recursos propios: Contratos por prestación de servicios (CPS) $468.000: Sueldo funcionario público $164.676</t>
  </si>
  <si>
    <t>Tiene recursos de apoyo a la sentencia en el proyecto de  inversión Fortalecimiento de la gestión sectorial para aplicación con el ANLA en el marco de la gestión de  compensaciones del 1%.</t>
  </si>
  <si>
    <t xml:space="preserve">Recursos propios Contratos por prestación de servicios (CPS) $468.000 Sueldo funcionario público $164.676. </t>
  </si>
  <si>
    <t>Recursos propios: Contratos por prestación de servicios (CPS) $1.378.000</t>
  </si>
  <si>
    <t>3 Monitoreos realizado, se tiene programado para el 2022 el mes de junio para su realización
$1.116.000
Sueldo funcionario $ 400.000</t>
  </si>
  <si>
    <t xml:space="preserve">Recursos propios: Contratos por prestación de servicios (CPS) $ 2.046.300 Sueldo funcionario público $164.676
</t>
  </si>
  <si>
    <t>Contamos con las áreas identificadas para restaurar en cada municipio (16), en Zonificación y regímenes de usos del Páramo Nevados, documento en revisión.
Recursos definidos por valor de $ 1.952.882,600 - para el municipio de Salento como área de influencia del Parque Nacional Natural los Nevados
Sueldo funcionario $ 400.000</t>
  </si>
  <si>
    <t>Proyecto de regalías denominado Implementación de Acciones de Adaptación Etapa i del Plan de Gestión Integral de Cambio Climático (PIGCC) en el Departamento del Quindío, código BPIN No 2018000040015 por valor de $ 18.165.979,700.</t>
  </si>
  <si>
    <t>Recursos propios: Contrato por prestación de servicios (CPS) $333.300 y Sueldo funcionarios públicos $492.678</t>
  </si>
  <si>
    <t>En revisión propuesta de sistema de seguimiento en el plan de manejo
Sueldo funcionario $ 400.000</t>
  </si>
  <si>
    <t>Prestación de servicios profesionales 
$5.000.000</t>
  </si>
  <si>
    <t xml:space="preserve">Recursos propios: $ 4.000.000 </t>
  </si>
  <si>
    <t>$2.100.000</t>
  </si>
  <si>
    <t>CORTOLIMA</t>
  </si>
  <si>
    <t xml:space="preserve">Se cuenta con el análisis de los predios que comparten área con PNN Nevados en los 4 departamentos
Sueldo del un funcionario de planta, que participa del analisis </t>
  </si>
  <si>
    <t xml:space="preserve">La Comisión Conjunta del Páramo Los Nevados adoptó la Zonificación y los Regímenes de Usos mediante Acuerdo 003 de 2020. 
Sueldo funcionario $ 600.000 prestacion de servicios </t>
  </si>
  <si>
    <t xml:space="preserve">Participacion de los procesos de turismo de naturaleza, jornadas de control y vigilancia sobre sectores con presiones de turismo no regulado </t>
  </si>
  <si>
    <t>Profesional Especializado, responsable del procedimiento de ordenamiento territorial ambiental, dentro de la revision, ajuste o concertacion de los POT</t>
  </si>
  <si>
    <t xml:space="preserve">Profesional especializado que acompañara los procesos de implementacion del PMA </t>
  </si>
  <si>
    <t xml:space="preserve">Profesional por prestacion de servicios para apoyar el seguimiento </t>
  </si>
  <si>
    <t>Las actividades que se realizarán para dar cumplimiento al fallo de tutela, dan cumplimiento a algunas acciones priorizadas en el plan de manejo ambiental, por tanto no se programó presupuesto adicional para la presente vigencia</t>
  </si>
  <si>
    <t>Rubro: 14-01-3-11-03-001-070-00 $5.000.000</t>
  </si>
  <si>
    <t>Rubro: 14-01-3-11-03-001-070-00 $20.000.000</t>
  </si>
  <si>
    <t>En la Oficina de Asuntos Ambientales y Sociales del MinEnergía, existe un proyecto de inversión ambiental denominado “[f]ortalecimiento de la gestión sectorial hacia la integración de las actividades del sector minero energético en la planificación ambiental y territorial para el sector minero energético en el territorio nacional” que tiene una meta asociada a temas de compensaciones (concesión o materialización de compensaciones no mayores al 1%), para generar una hoja de ruta con ANLA a fin de enfocar y coordinar estas actividades en la zona del PNN Los Nevados</t>
  </si>
  <si>
    <t>$ 3,753,540</t>
  </si>
  <si>
    <t xml:space="preserve">C. Prof. Espécializado gestion de los servicioes ecossitemicos  dedicacion 10% del objeto contractual </t>
  </si>
  <si>
    <t>$ 2,601,080</t>
  </si>
  <si>
    <t>10% de l objeto contractual de un profesional y 2 tecnicos</t>
  </si>
  <si>
    <t>$2,601,080</t>
  </si>
  <si>
    <t xml:space="preserve"> 2 contratos de prestacion de servicios con dedicacion al 10%de acompañamiento al proceso de turismo sostenible </t>
  </si>
  <si>
    <t>$1,081.080</t>
  </si>
  <si>
    <t xml:space="preserve">Recibo de l predio toldafuerte, comprado con el 1% de ingresos correientes del municipio según normatividad vigente, inicio de acciones de reconversion, 347 hectareaS Jurisdicción PNNN  </t>
  </si>
  <si>
    <t>$3,000,000</t>
  </si>
  <si>
    <t>instalacion de fogon ecologico en jurisddiocccion de la zona amortiguadora jurisccion de l municipio de pereira</t>
  </si>
  <si>
    <t>$ 500,000,00</t>
  </si>
  <si>
    <t>realizacion de una (1) mesa de trabajo con la ADR</t>
  </si>
  <si>
    <t xml:space="preserve">1  una acion de seguimiento para revisar la efectividad el plan </t>
  </si>
  <si>
    <t>Un predio adquirido por la Alcaldía de Villamaría en la vereda el Pindo con pago al 2022 de 227.315.794</t>
  </si>
  <si>
    <t>Recursos Propios: Contrato por prestación de servicios (CPS) $ 98.700 (el valor anual sería 1.184.400) correponde a un porcentaje del contrato de la profesional de la división ambiental quiene realiza el seguimiento al plan</t>
  </si>
  <si>
    <r>
      <rPr>
        <b/>
        <sz val="9"/>
        <color rgb="FF000000"/>
        <rFont val="Arial Narrow"/>
        <family val="2"/>
      </rPr>
      <t>I.E-1.1:</t>
    </r>
    <r>
      <rPr>
        <sz val="9"/>
        <color rgb="FF000000"/>
        <rFont val="Arial Narrow"/>
        <family val="2"/>
      </rPr>
      <t xml:space="preserve"> Numero de predios (incluyendo mejoras) para la protección, conservación, mantenimiento y restauración de los ecosistemas de Páramos y Bosque AltoAndino en el PNN Los Nevados y su zona de influencia con estudios técnicos y juridicos / Número total de predios (incluyendo las mejoras) PNN Los Nevados y en la zona de influencia</t>
    </r>
  </si>
  <si>
    <r>
      <rPr>
        <b/>
        <sz val="9"/>
        <color rgb="FF000000"/>
        <rFont val="Arial Narrow"/>
        <family val="2"/>
      </rPr>
      <t xml:space="preserve">I.G-1.1. </t>
    </r>
    <r>
      <rPr>
        <sz val="9"/>
        <color rgb="FF000000"/>
        <rFont val="Arial Narrow"/>
        <family val="2"/>
      </rPr>
      <t>No predios (incluyendo mejoras) con estudios técnicos y jurídicos actualizados / Número Total de predios PNN Los Nevados</t>
    </r>
  </si>
  <si>
    <r>
      <rPr>
        <b/>
        <sz val="9"/>
        <color rgb="FF000000"/>
        <rFont val="Arial Narrow"/>
        <family val="2"/>
      </rPr>
      <t xml:space="preserve">I.G - 1.2: </t>
    </r>
    <r>
      <rPr>
        <sz val="9"/>
        <color rgb="FF000000"/>
        <rFont val="Arial Narrow"/>
        <family val="2"/>
      </rPr>
      <t>% avance en el Documento con el análisis predial  y  en el complejo de paramos en territorio compartido entre PNN y CAR´s</t>
    </r>
  </si>
  <si>
    <r>
      <rPr>
        <b/>
        <sz val="9"/>
        <color theme="1"/>
        <rFont val="Arial Narrow"/>
        <family val="2"/>
      </rPr>
      <t>I.E. -1.2:</t>
    </r>
    <r>
      <rPr>
        <sz val="9"/>
        <color theme="1"/>
        <rFont val="Arial Narrow"/>
        <family val="2"/>
      </rPr>
      <t xml:space="preserve"> No solicitudes de afectación al folio de matrícula inmobiliaria de los predios que se encuentran al interior del PNN Los Nevados / Número total de predios  al interior del PNN Los Nevados</t>
    </r>
  </si>
  <si>
    <r>
      <rPr>
        <b/>
        <sz val="9"/>
        <color rgb="FF000000"/>
        <rFont val="Arial Narrow"/>
        <family val="2"/>
      </rPr>
      <t>I.E-1.3.:</t>
    </r>
    <r>
      <rPr>
        <sz val="9"/>
        <color rgb="FF000000"/>
        <rFont val="Arial Narrow"/>
        <family val="2"/>
      </rPr>
      <t xml:space="preserve"> No predios adquiridos / Total de predios priorizados en el PNN Nevados</t>
    </r>
  </si>
  <si>
    <r>
      <rPr>
        <b/>
        <sz val="9"/>
        <color rgb="FF000000"/>
        <rFont val="Arial Narrow"/>
        <family val="2"/>
      </rPr>
      <t>I.G-1.3:</t>
    </r>
    <r>
      <rPr>
        <sz val="9"/>
        <color rgb="FF000000"/>
        <rFont val="Arial Narrow"/>
        <family val="2"/>
      </rPr>
      <t xml:space="preserve"> N° total de predios priorizados para adquisición/ No Total predios en el PNN Los nevados</t>
    </r>
  </si>
  <si>
    <r>
      <rPr>
        <b/>
        <sz val="9"/>
        <color theme="1"/>
        <rFont val="Arial Narrow"/>
        <family val="2"/>
      </rPr>
      <t xml:space="preserve">I.E - 1.4: </t>
    </r>
    <r>
      <rPr>
        <sz val="9"/>
        <color theme="1"/>
        <rFont val="Arial Narrow"/>
        <family val="2"/>
      </rPr>
      <t xml:space="preserve">No solicitudes para impulsar procesos agrarios en curso y/o nuevos en el área del PNN Nevados / </t>
    </r>
  </si>
  <si>
    <r>
      <t xml:space="preserve">
</t>
    </r>
    <r>
      <rPr>
        <b/>
        <sz val="9"/>
        <color rgb="FF000000"/>
        <rFont val="Arial Narrow"/>
        <family val="2"/>
      </rPr>
      <t>I.E. - 1.5:</t>
    </r>
    <r>
      <rPr>
        <sz val="9"/>
        <color rgb="FF000000"/>
        <rFont val="Arial Narrow"/>
        <family val="2"/>
      </rPr>
      <t xml:space="preserve"> Numero de actos administrativos de determinantes ambientales actualizados que incorporan la zonificacion y regimenes de uso / Numero de corporaciones</t>
    </r>
  </si>
  <si>
    <r>
      <t xml:space="preserve">
</t>
    </r>
    <r>
      <rPr>
        <b/>
        <sz val="9"/>
        <color rgb="FF000000"/>
        <rFont val="Arial Narrow"/>
        <family val="2"/>
      </rPr>
      <t xml:space="preserve">I.G. - 1.4: </t>
    </r>
    <r>
      <rPr>
        <sz val="9"/>
        <color rgb="FF000000"/>
        <rFont val="Arial Narrow"/>
        <family val="2"/>
      </rPr>
      <t>Numero de municipios que adoptan la Zonificacion y regimenes de usos en los planes de ordenamiento territorial / numero de municipios totales (17 municipios del complejo de paramo Los Nevados)</t>
    </r>
  </si>
  <si>
    <r>
      <rPr>
        <b/>
        <sz val="9"/>
        <rFont val="Arial Narrow"/>
        <family val="2"/>
      </rPr>
      <t>I.G. - 1.5:</t>
    </r>
    <r>
      <rPr>
        <sz val="9"/>
        <rFont val="Arial Narrow"/>
        <family val="2"/>
      </rPr>
      <t xml:space="preserve"> Porcentaje de avance del Documento síntesis del resultado del análisis de la pertinencia de la  zona amortiguadora a. (cinco pasos  de trabajo)
I.G. - 1.6: Polígono (o polígonos) definidos, en los que se armonizará la acción de los instrumentos de planeación territorial para la protección del territorio aledaño al PNN Los Nevados.</t>
    </r>
  </si>
  <si>
    <r>
      <rPr>
        <b/>
        <sz val="9"/>
        <rFont val="Arial Narrow"/>
        <family val="2"/>
      </rPr>
      <t>I.E. - 1.7:</t>
    </r>
    <r>
      <rPr>
        <sz val="9"/>
        <rFont val="Arial Narrow"/>
        <family val="2"/>
      </rPr>
      <t xml:space="preserve"> No de acciones sancionatorias disminuidas por las jornadas de sensibilización, control y vigilancia, en el PNN Los Nevados en relación con los años anteriores 
</t>
    </r>
    <r>
      <rPr>
        <b/>
        <sz val="9"/>
        <rFont val="Arial Narrow"/>
        <family val="2"/>
      </rPr>
      <t>I.E.- 1.8:</t>
    </r>
    <r>
      <rPr>
        <sz val="9"/>
        <rFont val="Arial Narrow"/>
        <family val="2"/>
      </rPr>
      <t xml:space="preserve"> No de personas sensibilizadas en los puntos de control</t>
    </r>
  </si>
  <si>
    <r>
      <rPr>
        <b/>
        <sz val="9"/>
        <color theme="1"/>
        <rFont val="Arial Narrow"/>
        <family val="2"/>
      </rPr>
      <t>I.G. - 1.7:</t>
    </r>
    <r>
      <rPr>
        <sz val="9"/>
        <color theme="1"/>
        <rFont val="Arial Narrow"/>
        <family val="2"/>
      </rPr>
      <t xml:space="preserve"> N° de jornadas de control en los 13 puntos de la red de monitoreo establecidos fuera del AP /Numero de jornadas de control programadas
</t>
    </r>
    <r>
      <rPr>
        <b/>
        <sz val="9"/>
        <color theme="1"/>
        <rFont val="Arial Narrow"/>
        <family val="2"/>
      </rPr>
      <t>I.G- 1.8:</t>
    </r>
    <r>
      <rPr>
        <sz val="9"/>
        <color theme="1"/>
        <rFont val="Arial Narrow"/>
        <family val="2"/>
      </rPr>
      <t xml:space="preserve"> N° de  hectareas con presiones, cubiertas  con recorridos de control y vigilancia realizados al interior del PNN Los Nevados/ Numero de hectareas con presiones en el PNN Los Nevados</t>
    </r>
  </si>
  <si>
    <r>
      <t xml:space="preserve">Recursos propios, contrato por prestación de servicios (CPS) </t>
    </r>
    <r>
      <rPr>
        <sz val="9"/>
        <color rgb="FFFF0000"/>
        <rFont val="Arial Narrow"/>
        <family val="2"/>
      </rPr>
      <t xml:space="preserve">$1.024.000 (el valor anual sería 12.288.000) Corresponde a un porcentaje del contrato de un grupo de 8 personas de campañas ambientales quienes se rotan para realizar el monitoreo. </t>
    </r>
  </si>
  <si>
    <r>
      <rPr>
        <b/>
        <sz val="9"/>
        <rFont val="Arial Narrow"/>
        <family val="2"/>
      </rPr>
      <t>I.G. - 1.9:</t>
    </r>
    <r>
      <rPr>
        <sz val="9"/>
        <rFont val="Arial Narrow"/>
        <family val="2"/>
      </rPr>
      <t xml:space="preserve"> % avance en el Documento de evaluación de las condiciones de la alerta temprana y analisis de efectividad de las acciones implementadas</t>
    </r>
  </si>
  <si>
    <r>
      <rPr>
        <b/>
        <sz val="9"/>
        <color rgb="FF000000"/>
        <rFont val="Arial Narrow"/>
        <family val="2"/>
      </rPr>
      <t>I.G. - 1.10:</t>
    </r>
    <r>
      <rPr>
        <sz val="9"/>
        <color rgb="FF000000"/>
        <rFont val="Arial Narrow"/>
        <family val="2"/>
      </rPr>
      <t xml:space="preserve"> % avance en el Plan de articulación con municipios y fuerza publica</t>
    </r>
  </si>
  <si>
    <r>
      <rPr>
        <b/>
        <sz val="9"/>
        <color rgb="FF000000"/>
        <rFont val="Arial Narrow"/>
        <family val="2"/>
      </rPr>
      <t xml:space="preserve">I.G. - 1.11: </t>
    </r>
    <r>
      <rPr>
        <sz val="9"/>
        <color rgb="FF000000"/>
        <rFont val="Arial Narrow"/>
        <family val="2"/>
      </rPr>
      <t>Número de predios y veredas bloqueadas en zonas de reserva forestal o áreas protegidas (se tiene para revisión con el ICA)</t>
    </r>
  </si>
  <si>
    <r>
      <rPr>
        <b/>
        <sz val="9"/>
        <color rgb="FF000000"/>
        <rFont val="Arial Narrow"/>
        <family val="2"/>
      </rPr>
      <t xml:space="preserve">I.E. - 2.1: </t>
    </r>
    <r>
      <rPr>
        <sz val="9"/>
        <color rgb="FF000000"/>
        <rFont val="Arial Narrow"/>
        <family val="2"/>
      </rPr>
      <t xml:space="preserve">Número de municipios con plan de ordenamiento turístico en implementación / No de municipios priorizados
</t>
    </r>
  </si>
  <si>
    <r>
      <rPr>
        <b/>
        <sz val="9"/>
        <color rgb="FF000000"/>
        <rFont val="Arial Narrow"/>
        <family val="2"/>
      </rPr>
      <t>I.G. - 2.1:</t>
    </r>
    <r>
      <rPr>
        <sz val="9"/>
        <color rgb="FF000000"/>
        <rFont val="Arial Narrow"/>
        <family val="2"/>
      </rPr>
      <t xml:space="preserve">  </t>
    </r>
    <r>
      <rPr>
        <sz val="9"/>
        <rFont val="Arial Narrow"/>
        <family val="2"/>
      </rPr>
      <t xml:space="preserve">Número de municipios con plan de ordenamiento turístico formulado y/o actualizado </t>
    </r>
  </si>
  <si>
    <r>
      <t>12 Municipios con plan de ordenamiento formulado y/o actualizado, en ejecución
(</t>
    </r>
    <r>
      <rPr>
        <b/>
        <sz val="9"/>
        <rFont val="Arial Narrow"/>
        <family val="2"/>
      </rPr>
      <t xml:space="preserve">Manizales: </t>
    </r>
    <r>
      <rPr>
        <sz val="9"/>
        <rFont val="Arial Narrow"/>
        <family val="2"/>
      </rPr>
      <t>se realizara en el marco de la implementación de la politica publica de Turismo en 2024)</t>
    </r>
  </si>
  <si>
    <r>
      <t xml:space="preserve">Recursos propios: Contrato por prestación de servicios (CPS) </t>
    </r>
    <r>
      <rPr>
        <sz val="9"/>
        <color rgb="FFFF0000"/>
        <rFont val="Arial Narrow"/>
        <family val="2"/>
      </rPr>
      <t>$80.000</t>
    </r>
    <r>
      <rPr>
        <sz val="9"/>
        <color rgb="FF000000"/>
        <rFont val="Arial Narrow"/>
        <family val="2"/>
      </rPr>
      <t xml:space="preserve"> </t>
    </r>
    <r>
      <rPr>
        <sz val="9"/>
        <color rgb="FFFF0000"/>
        <rFont val="Arial Narrow"/>
        <family val="2"/>
      </rPr>
      <t>(el valor anual sería 960.000) Corresponde a un porcentaje del contrato del profesional del área de turismo</t>
    </r>
  </si>
  <si>
    <r>
      <rPr>
        <b/>
        <sz val="9"/>
        <color rgb="FF000000"/>
        <rFont val="Arial Narrow"/>
        <family val="2"/>
      </rPr>
      <t>I.E. - 2.2:</t>
    </r>
    <r>
      <rPr>
        <sz val="9"/>
        <color rgb="FF000000"/>
        <rFont val="Arial Narrow"/>
        <family val="2"/>
      </rPr>
      <t xml:space="preserve"> % de implementación de la estrategia regional de ordenamiento ecoturístico </t>
    </r>
    <r>
      <rPr>
        <sz val="11"/>
        <color rgb="FF0000FF"/>
        <rFont val="Calibri"/>
        <family val="2"/>
      </rPr>
      <t/>
    </r>
  </si>
  <si>
    <r>
      <rPr>
        <b/>
        <sz val="9"/>
        <color rgb="FF000000"/>
        <rFont val="Arial Narrow"/>
        <family val="2"/>
      </rPr>
      <t>I.G. - 2.2:</t>
    </r>
    <r>
      <rPr>
        <sz val="9"/>
        <color rgb="FF000000"/>
        <rFont val="Arial Narrow"/>
        <family val="2"/>
      </rPr>
      <t xml:space="preserve"> % avance en la Formulación de estrategia regional  de ordenamiento ecoturistico</t>
    </r>
    <r>
      <rPr>
        <sz val="9"/>
        <color rgb="FF0000FF"/>
        <rFont val="Arial Narrow"/>
        <family val="2"/>
      </rPr>
      <t xml:space="preserve">  </t>
    </r>
  </si>
  <si>
    <r>
      <rPr>
        <b/>
        <sz val="9"/>
        <color rgb="FF000000"/>
        <rFont val="Arial Narrow"/>
        <family val="2"/>
      </rPr>
      <t xml:space="preserve">I.E. -2.3: </t>
    </r>
    <r>
      <rPr>
        <sz val="9"/>
        <color rgb="FF000000"/>
        <rFont val="Arial Narrow"/>
        <family val="2"/>
      </rPr>
      <t xml:space="preserve">	Número de Familias que realizan actividades compatibles con los objetivos de conservación dentro del AP/ Numero familias totales dentro del PNN Los Nevados
</t>
    </r>
    <r>
      <rPr>
        <b/>
        <sz val="9"/>
        <color rgb="FF000000"/>
        <rFont val="Arial Narrow"/>
        <family val="2"/>
      </rPr>
      <t xml:space="preserve">I.E - 2.4: </t>
    </r>
    <r>
      <rPr>
        <sz val="9"/>
        <color rgb="FF000000"/>
        <rFont val="Arial Narrow"/>
        <family val="2"/>
      </rPr>
      <t xml:space="preserve">Número de familias que han incorporado acciones acordes con la conservación que apuntan a mejorar sus condiciones de vida / Numero familias totales priorizadas en el área de influencia del PNN Los Nevados
</t>
    </r>
    <r>
      <rPr>
        <b/>
        <sz val="9"/>
        <color rgb="FF000000"/>
        <rFont val="Arial Narrow"/>
        <family val="2"/>
      </rPr>
      <t xml:space="preserve">I.E - 2.5: </t>
    </r>
    <r>
      <rPr>
        <sz val="9"/>
        <color rgb="FF000000"/>
        <rFont val="Arial Narrow"/>
        <family val="2"/>
      </rPr>
      <t xml:space="preserve">	Numero de ha liberadas para la conservación (restauración activa ó pasiv</t>
    </r>
    <r>
      <rPr>
        <sz val="9"/>
        <rFont val="Arial Narrow"/>
        <family val="2"/>
      </rPr>
      <t xml:space="preserve">a) en AP/ Numero total de hectareas en el AP y zona de influencia </t>
    </r>
    <r>
      <rPr>
        <sz val="9"/>
        <color rgb="FF0000FF"/>
        <rFont val="Arial Narrow"/>
        <family val="2"/>
      </rPr>
      <t xml:space="preserve">                                        </t>
    </r>
  </si>
  <si>
    <r>
      <rPr>
        <b/>
        <sz val="9"/>
        <color rgb="FF000000"/>
        <rFont val="Arial Narrow"/>
        <family val="2"/>
      </rPr>
      <t>I.G. - 2.3:</t>
    </r>
    <r>
      <rPr>
        <sz val="9"/>
        <color rgb="FF000000"/>
        <rFont val="Arial Narrow"/>
        <family val="2"/>
      </rPr>
      <t xml:space="preserve"> Numero de acuerdos suscritos entre autoridades públicas y ocupantes, poseedores y propietarios de predios que sustituyan las actividades prohibidas por usos permitidos al interior del PNN Los Nevados y que promuevan la implementación de actividades productivas sostenibles en área de influencia</t>
    </r>
  </si>
  <si>
    <r>
      <t xml:space="preserve">
2022- 1 acuerdos de Ecoturismo -Restauración
50% </t>
    </r>
    <r>
      <rPr>
        <sz val="9"/>
        <rFont val="Arial Narrow"/>
        <family val="2"/>
      </rPr>
      <t>Documento diagnostico actualizado  de caracterización de familias</t>
    </r>
    <r>
      <rPr>
        <sz val="9"/>
        <color rgb="FF000000"/>
        <rFont val="Arial Narrow"/>
        <family val="2"/>
      </rPr>
      <t xml:space="preserve">
</t>
    </r>
  </si>
  <si>
    <r>
      <t>Recursos Propios: Contrato por prestación de servicios (CPS)</t>
    </r>
    <r>
      <rPr>
        <sz val="9"/>
        <color rgb="FFFF0000"/>
        <rFont val="Arial Narrow"/>
        <family val="2"/>
      </rPr>
      <t xml:space="preserve"> $123.600 (el valor anual sería1.483.200) corresponde a un poprcentaje del contrato de la profesional de agropecuaría quien es la encergada de coordinar la reconversión ganadera entre otros sistemas productivos.</t>
    </r>
  </si>
  <si>
    <r>
      <rPr>
        <b/>
        <sz val="9"/>
        <rFont val="Arial Narrow"/>
        <family val="2"/>
      </rPr>
      <t xml:space="preserve">I.E. - 2.6: </t>
    </r>
    <r>
      <rPr>
        <sz val="9"/>
        <rFont val="Arial Narrow"/>
        <family val="2"/>
      </rPr>
      <t>Plan de manejo del Complejo del Páramo Los Nevados adoptado por la comisión conjunta ,  basadas en la zonificación y regímenes de usos</t>
    </r>
  </si>
  <si>
    <r>
      <rPr>
        <b/>
        <sz val="9"/>
        <rFont val="Arial Narrow"/>
        <family val="2"/>
      </rPr>
      <t xml:space="preserve">I.G.- 2.4:  </t>
    </r>
    <r>
      <rPr>
        <sz val="9"/>
        <rFont val="Arial Narrow"/>
        <family val="2"/>
      </rPr>
      <t xml:space="preserve">Plan de manejo Adoptado por la Comisión Conjunta y socializado con los actores sociales
</t>
    </r>
  </si>
  <si>
    <r>
      <rPr>
        <b/>
        <sz val="9"/>
        <rFont val="Arial Narrow"/>
        <family val="2"/>
      </rPr>
      <t>I.E. - 2.7:</t>
    </r>
    <r>
      <rPr>
        <sz val="9"/>
        <rFont val="Arial Narrow"/>
        <family val="2"/>
      </rPr>
      <t xml:space="preserve"> Hectáreas del complejo del Páramo recuperadas o restauradas ó En proceso de restauración o de reconversión / Ha priorizadas para restauración ó recpnversión
</t>
    </r>
    <r>
      <rPr>
        <b/>
        <sz val="9"/>
        <rFont val="Arial Narrow"/>
        <family val="2"/>
      </rPr>
      <t xml:space="preserve">I.E - 2.8: </t>
    </r>
    <r>
      <rPr>
        <sz val="9"/>
        <rFont val="Arial Narrow"/>
        <family val="2"/>
      </rPr>
      <t>Número de Hectáreas del complejo de paramo conservadas</t>
    </r>
  </si>
  <si>
    <r>
      <rPr>
        <b/>
        <sz val="9"/>
        <rFont val="Arial Narrow"/>
        <family val="2"/>
      </rPr>
      <t>I.G - 2.5:</t>
    </r>
    <r>
      <rPr>
        <sz val="9"/>
        <rFont val="Arial Narrow"/>
        <family val="2"/>
      </rPr>
      <t xml:space="preserve"> Número de acciones priorizadas en el marco del plan de manejo del complejo de páramos según jurisdicción en ejecución/ N° de acciones contempladas dentro del PMA en cada jurisdicción</t>
    </r>
  </si>
  <si>
    <r>
      <rPr>
        <b/>
        <sz val="9"/>
        <rFont val="Arial Narrow"/>
        <family val="2"/>
      </rPr>
      <t xml:space="preserve">I.E- 2.9: </t>
    </r>
    <r>
      <rPr>
        <sz val="9"/>
        <rFont val="Arial Narrow"/>
        <family val="2"/>
      </rPr>
      <t>Número de familias que han adoptado fuentes energéticas sostenibles/ No de familias priorizadas en zona de influencia</t>
    </r>
  </si>
  <si>
    <r>
      <rPr>
        <b/>
        <sz val="9"/>
        <color rgb="FF000000"/>
        <rFont val="Arial Narrow"/>
        <family val="2"/>
      </rPr>
      <t xml:space="preserve">I.G- 2.6: </t>
    </r>
    <r>
      <rPr>
        <sz val="9"/>
        <color rgb="FF000000"/>
        <rFont val="Arial Narrow"/>
        <family val="2"/>
      </rPr>
      <t xml:space="preserve">Número de familias que han adoptado fuentes energéticas sostenibles. / </t>
    </r>
    <r>
      <rPr>
        <sz val="9"/>
        <rFont val="Arial Narrow"/>
        <family val="2"/>
      </rPr>
      <t>N° total  familias que emplean como fuente energética la leña proveniente de bosques nativos</t>
    </r>
  </si>
  <si>
    <r>
      <rPr>
        <b/>
        <sz val="9"/>
        <color rgb="FF000000"/>
        <rFont val="Arial Narrow"/>
        <family val="2"/>
      </rPr>
      <t>I.G - 2.7:</t>
    </r>
    <r>
      <rPr>
        <sz val="9"/>
        <color rgb="FF000000"/>
        <rFont val="Arial Narrow"/>
        <family val="2"/>
      </rPr>
      <t xml:space="preserve"> Número de mesas de trabajo adelantadas por la ADR con las alcaldías de los municipios del PNN Los Nevados. </t>
    </r>
  </si>
  <si>
    <r>
      <t xml:space="preserve">
</t>
    </r>
    <r>
      <rPr>
        <b/>
        <sz val="9"/>
        <color rgb="FF000000"/>
        <rFont val="Arial Narrow"/>
        <family val="2"/>
      </rPr>
      <t xml:space="preserve"> I.E. - 3.1:</t>
    </r>
    <r>
      <rPr>
        <sz val="9"/>
        <color rgb="FF000000"/>
        <rFont val="Arial Narrow"/>
        <family val="2"/>
      </rPr>
      <t xml:space="preserve"> N° proyectos implementados o ejecutados (incluyendo No de  hectareas con esta gestión) / N° proyectos contemplados o identificados</t>
    </r>
  </si>
  <si>
    <r>
      <rPr>
        <b/>
        <sz val="9"/>
        <color rgb="FF000000"/>
        <rFont val="Arial Narrow"/>
        <family val="2"/>
      </rPr>
      <t xml:space="preserve">I.G - 3.1: </t>
    </r>
    <r>
      <rPr>
        <sz val="9"/>
        <color rgb="FF000000"/>
        <rFont val="Arial Narrow"/>
        <family val="2"/>
      </rPr>
      <t>N° de proyectos identificados para aplicar acciones de compensación y/o inversión de no menos del  1%, en las subzonas hidrográficas relacionadas con el PNN Los Nevados.</t>
    </r>
  </si>
  <si>
    <r>
      <rPr>
        <b/>
        <sz val="9"/>
        <color rgb="FF000000"/>
        <rFont val="Arial Narrow"/>
        <family val="2"/>
      </rPr>
      <t>I.G - 3.2</t>
    </r>
    <r>
      <rPr>
        <sz val="9"/>
        <color rgb="FF000000"/>
        <rFont val="Arial Narrow"/>
        <family val="2"/>
      </rPr>
      <t xml:space="preserve">: N° de planes de trabajo para realizar las inversiones del 1% y las compensaciones en el Parque Los Nevados y su área de influencia. </t>
    </r>
  </si>
  <si>
    <r>
      <rPr>
        <b/>
        <sz val="9"/>
        <color rgb="FF000000"/>
        <rFont val="Arial Narrow"/>
        <family val="2"/>
      </rPr>
      <t>I.G - 3.3:</t>
    </r>
    <r>
      <rPr>
        <sz val="9"/>
        <color rgb="FF000000"/>
        <rFont val="Arial Narrow"/>
        <family val="2"/>
      </rPr>
      <t xml:space="preserve"> N° de actos administrativos frente a la evaluación de   proyectos con acciones de compensación y/o la inversión forzosa de no menos del 1%, para ejecución en las subzonas hidrográficas del Parque Los Nevados y su área de influencia.</t>
    </r>
  </si>
  <si>
    <r>
      <rPr>
        <b/>
        <sz val="9"/>
        <rFont val="Arial Narrow"/>
        <family val="2"/>
      </rPr>
      <t xml:space="preserve">I.E.-3.2: </t>
    </r>
    <r>
      <rPr>
        <sz val="9"/>
        <rFont val="Arial Narrow"/>
        <family val="2"/>
      </rPr>
      <t xml:space="preserve">Porcentaje de hectareas en proceso de restauración que son monitoreadas 
</t>
    </r>
  </si>
  <si>
    <r>
      <rPr>
        <b/>
        <sz val="9"/>
        <color rgb="FF000000"/>
        <rFont val="Arial Narrow"/>
        <family val="2"/>
      </rPr>
      <t>I.G. - 3.4.:</t>
    </r>
    <r>
      <rPr>
        <sz val="9"/>
        <rFont val="Arial Narrow"/>
        <family val="2"/>
      </rPr>
      <t xml:space="preserve"> Número de hectáreas en restauración con diseño de monitoreo formulado /Hectareas totales definidas para RE</t>
    </r>
  </si>
  <si>
    <r>
      <rPr>
        <b/>
        <sz val="9"/>
        <rFont val="Arial Narrow"/>
        <family val="2"/>
      </rPr>
      <t>I.E.-3.3:</t>
    </r>
    <r>
      <rPr>
        <sz val="9"/>
        <rFont val="Arial Narrow"/>
        <family val="2"/>
      </rPr>
      <t xml:space="preserve"> Porcentaje de la superficie degradada en el área  protegida priorizada que se encuentra en proceso de restauración</t>
    </r>
  </si>
  <si>
    <r>
      <rPr>
        <b/>
        <sz val="9"/>
        <color rgb="FF000000"/>
        <rFont val="Arial Narrow"/>
        <family val="2"/>
      </rPr>
      <t>I.G. -3.5:</t>
    </r>
    <r>
      <rPr>
        <sz val="9"/>
        <color rgb="FF000000"/>
        <rFont val="Arial Narrow"/>
        <family val="2"/>
      </rPr>
      <t xml:space="preserve"> Número de hectareas con  Diagnosticos y diseños de restauracion formulados</t>
    </r>
  </si>
  <si>
    <r>
      <rPr>
        <b/>
        <sz val="9"/>
        <rFont val="Arial Narrow"/>
        <family val="2"/>
      </rPr>
      <t>I.E. - 3.4:</t>
    </r>
    <r>
      <rPr>
        <sz val="9"/>
        <rFont val="Arial Narrow"/>
        <family val="2"/>
      </rPr>
      <t xml:space="preserve"> % de implementación del sistema de monitoreo al ciclo del agua y del carbono en el PNN Los Nevados
</t>
    </r>
    <r>
      <rPr>
        <b/>
        <sz val="9"/>
        <rFont val="Arial Narrow"/>
        <family val="2"/>
      </rPr>
      <t>I.E - 3.5:</t>
    </r>
    <r>
      <rPr>
        <sz val="9"/>
        <rFont val="Arial Narrow"/>
        <family val="2"/>
      </rPr>
      <t xml:space="preserve"> Información de recurso hídrico y carbono, derivada del monitoreo, socializada e incluida en acciones de manejo del área protegida, del páramo y del territorio.
</t>
    </r>
  </si>
  <si>
    <r>
      <rPr>
        <b/>
        <sz val="9"/>
        <color rgb="FF000000"/>
        <rFont val="Arial Narrow"/>
        <family val="2"/>
      </rPr>
      <t>I.6. - 3.6:</t>
    </r>
    <r>
      <rPr>
        <sz val="9"/>
        <color rgb="FF000000"/>
        <rFont val="Arial Narrow"/>
        <family val="2"/>
      </rPr>
      <t xml:space="preserve"> Diseño de la red de monitoreo del ciclo hidrologico e implementación </t>
    </r>
  </si>
  <si>
    <r>
      <rPr>
        <b/>
        <sz val="9"/>
        <rFont val="Arial Narrow"/>
        <family val="2"/>
      </rPr>
      <t>I.G.-3.7:</t>
    </r>
    <r>
      <rPr>
        <sz val="9"/>
        <rFont val="Arial Narrow"/>
        <family val="2"/>
      </rPr>
      <t xml:space="preserve"> No de cuencas priorizadas con valoración biofísica de los servicios ecosistémicos asociados al agua y el clima (# de cuencas de niveles subsiguientes con valoración - # de servicios ecosistémicos cuantificados)</t>
    </r>
  </si>
  <si>
    <r>
      <rPr>
        <b/>
        <sz val="9"/>
        <color rgb="FF000000"/>
        <rFont val="Arial Narrow"/>
        <family val="2"/>
      </rPr>
      <t>I.G.- 3.8:</t>
    </r>
    <r>
      <rPr>
        <sz val="9"/>
        <color rgb="FF000000"/>
        <rFont val="Arial Narrow"/>
        <family val="2"/>
      </rPr>
      <t xml:space="preserve"> % implementación del monitoreo al ciclo del carbono </t>
    </r>
  </si>
  <si>
    <r>
      <rPr>
        <b/>
        <sz val="9"/>
        <color rgb="FF000000"/>
        <rFont val="Arial Narrow"/>
        <family val="2"/>
      </rPr>
      <t>I.G.-3.9:</t>
    </r>
    <r>
      <rPr>
        <sz val="9"/>
        <color rgb="FF000000"/>
        <rFont val="Arial Narrow"/>
        <family val="2"/>
      </rPr>
      <t xml:space="preserve"> Número de acciones de seguimiento a la efectividad del plan.</t>
    </r>
  </si>
  <si>
    <t>Recursos propios:  Contratos por prestación de servicios (CPS)  Recursos propios: Sueldo funcionario público: $1.039.070</t>
  </si>
  <si>
    <t>Recursos propios: Contratos por prestación de servicios (CPS) $10.604.600
Sueldo funcionario público:
$2.878.787 + $1.039.070
Combustibles y Lubricantes $7.680.000</t>
  </si>
  <si>
    <t>Recursos propios: Contratos por prestación de servicios (CPS) $964.677 Sueldo funcionario público: $1.039.070</t>
  </si>
  <si>
    <t>Recursos propios Contratos por prestación de servicios (CPS) $166.650 y Sueldo funcionario público: $328.677 + $1.039.070</t>
  </si>
  <si>
    <t>Recursos propios: Contratos por prestación de servicios (CPS) 
$ 6.344.950 y Sueldo funcionario público $820.681 + $1.039.070</t>
  </si>
  <si>
    <t>Recursos propios: Contratos por prestación de servicios (CPS) $1.319.950
Sueldo funcionario público: $164.676 + $1.039.070</t>
  </si>
  <si>
    <t>MUN. SANTA ROSA DE CABAL</t>
  </si>
  <si>
    <t xml:space="preserve">En cumplimiento del Artículo 111 de la Ley 99 de 1993, el de Santa Rosa de Cabal  tiene asignado para compra de predios protectores de acueductos para la vigencia 2022, la suma de $ 570.724.420  en DCS campoalegre   zona aferenre del acueducto  Municipal  zona amortiguadora PNNNevados </t>
  </si>
  <si>
    <t xml:space="preserve">Contratos 633, 597, 338 y 335 de 2022 de prestacion de servicios  con tecnicos  de apoyo a la gestion  control  en area protegida  </t>
  </si>
  <si>
    <r>
      <t xml:space="preserve">Se realiza socializacion a ganaderos del paramo y aledaños  conjunta  entre el </t>
    </r>
    <r>
      <rPr>
        <b/>
        <sz val="9"/>
        <color rgb="FF000000"/>
        <rFont val="Arial Narrow"/>
        <family val="2"/>
      </rPr>
      <t>Mpio . ADR , Cipav y CARDER</t>
    </r>
    <r>
      <rPr>
        <sz val="9"/>
        <color rgb="FF000000"/>
        <rFont val="Arial Narrow"/>
        <family val="2"/>
      </rPr>
      <t xml:space="preserve"> en el mes de agosto de 2022 </t>
    </r>
  </si>
  <si>
    <t>Recursos propios: contrato por prestación de servicios $68.000.000 de un abogado que apoya a la OAJ en la elaboración y revisión de conceptos, actos administrativos, derechos de petición y demás estudios de carácter jurídico que se requieran en los temas relacionados con las áreas protegidas, el acceso a recursos genéticos y demás de competencia del Grupo de Conceptos y Normatividad en Biodiversidad que le sean asignados.</t>
  </si>
  <si>
    <r>
      <t xml:space="preserve">Recursos propios: se cuenta con un funcionario de planta grado 17 ($ 5.451.582 mensual) que entre sus funciones tiene evaluar y conceptuar sobre los documentos técnicos para la creación, administración y manejo de las áreas de manejo especial, reservas forestales y áreas protegidas, y la determinación de las zonas amortiguadoras de las áreas del Sistema de PNN, de acuerdo a los lineamientos del SINA. 
Adicionalmente, se cuenta con un profesional técnico contratado por prestación de servicios - $56.287.440 (11 meses) para realizar el seguimiento encaminado al cumplimiento de sentencias y órdenes judiciales vigentes atendidas por el Despacho de la DBBSE. </t>
    </r>
    <r>
      <rPr>
        <sz val="9"/>
        <color rgb="FFFF0000"/>
        <rFont val="Arial Narrow"/>
        <family val="2"/>
      </rPr>
      <t xml:space="preserve"> </t>
    </r>
  </si>
  <si>
    <t>En caso de requerirse apoyo por parte del Minambiente, se cuenta con un profesional contratado por prestación de servicios - $71.531.955 dentro del grupo de sancionatorios para apoyar, con el uso de herramientas de Sistemas de Información Geográfica – SIG –, el procesamiento, análisis y generación de la información cartográfica de las temáticas que se relacionan con los procesos sancionatorios en materia ambiental y que adicionalmente viene acompañando desde sancionatorios, espacios de articulación con el ICA.</t>
  </si>
  <si>
    <t>Nro de matrícula 364-16274 y 364- 14160 2021 con un aporte de la gobernación del Tolima valor de $1.084.730.467.65
Compra de predios para la conservación y preservación del medio ambiente en el municipio de santa Isabel del departamento del Tolima con los predios denominados coca del oso 1 y 2; que se encuentran ubicados en jurisdicción de PNN Los Nevados. Nro de matrícula 364- 16274 y 364- 14160</t>
  </si>
  <si>
    <t xml:space="preserve">1. Numero de convenio 2110 del 8 de noviembre de 2017.Corresponde al aporte de la gobernación y doscientos sesenta y tres millones novecientos sesenta mil pesos m/cte ($ 263.960.000.00) 2. Numero de convenio 078 del 2021 con un aporte de la gobernación del Tolima por valor de $281.585.457.00 beneficiando 114 familias del cañón del Combeima; En un primer pago.
“Anual esfuerzos técnicos, económicos, logísticos, y humanos, entre la Gobernación del Tolima y La Corporación Autónoma Regional del Tolima – Cortolima para implementar, promover e impulsar un esquema de pago por servicios ambientales comunitarios, y la adquisición de predios, para la conservación y preservación de bosques naturales, ecosistemas estratégicos y el recurso hídrico en jurisdicción del departamento del Tolima de acuerdo con la ley 99 de 1993”. 2. Aunar esfuerzos técnicos y financieros para la implementación del esquema de pago por servicios ambientales PSA asociadas a: 1) la conservación de la biodiversidad, y 2) protección del recurso hídrico, orientados a permitir el abastecimiento del agua en términos de cantidad o calidad en el departamento del Tolima, en cumplimiento del plan de acción institucional y el plan de desarrollo departamental. (Cañón del Combeima).
1. Numero de convenio 2110 del 8 de noviembre de 2017.
2. Numero de convenio 0778 del 22 de septiembre de 2021. 
</t>
  </si>
  <si>
    <t>1. Nro de convenio 604 del 1 de julio de 2021. con un aporte de la gobernación del Tolima por valor $491.154.274.9 2. Informe avances de acciones para dar cumplimiento a la acción de tutela de primera instancia con radicado no.: 73001-22-00-000- 2020-000091-00 en la cual se pide declarar sujeto de derechos a la protección, conservación, mantenimiento y restauración a cargo del estado colombiano al parque nacional natural el nevado $980.000. 1. La Gobernación del Tolima y Cortolima suscribieron el convenio 604 del 1 de Julio de 2021, cuyo objeto es: Aunar esfuerzos técnicos, económicos, humanos y administrativos, para adelantar los procesos de restauración ecológica para la protección y conservación de la biodiversidad y recursos naturales, en la cuenca del Rio Cucuana, Gualí, Totare, Recio, Coello, entre otros. 2. acciones de control y vigilancia, relacionada con la implementación de un plan de trabajo articulado con las Instituciones para realizar el control del turismo No regulado en área de influencia del PNN Los Nevados (puntos de control e ingreso de visitantes), contemplada dentro del cronograma adoptado por las entidades accionadas dentro del proceso de sentencia 73001-22-00-000-2020- 000091-00.
1. Nro. de convenio 604 del 1 de julio de 2021. 2. Informe avances de acciones para dar cumplimiento a la acción de tutela de primera instancia con radicado no.: 73001-22-00-000-2020- 000091-00 en la cual se pide declarar sujeto de derechos a la protección, conservación, mantenimiento y restauración a cargo del estado colombiano al parque nacional natural los nevados.                                                                                                                                                                                                                                                                                   AÑO 2022: Convenio para manteniemiento y restauración numero 2273 del 2 de agosto del 2022, con un total $ 1.488.609.446.88; 2. acciones de control y vigilancia, relacionada con la implementación de un plan de trabajo articulado con las Instituciones para realizar el control del turismo No regulado en área de influencia del PNN Los Nevados (puntos de control e ingreso de visitantes), contemplada dentro del cronograma adoptado por las entidades accionadas dentro del proceso de sentencia 73001-22-00-000-2020- 000091-00. por un valor de $ 2.000.000.00; 3. Convenio interinstitucional con el municipio de anzoategui para fortalecer el sistema de comunicaciones en el area amortiguadora del pargue con un valor de $ 72.000.000.00; 4. programacion ajuste de equipos bases portatiles y tema de apoyo con los equipos de repeticion, con los cuales cuenta el departamento para el manejo y cordinacion de respuestas en situaciones de urgencias y/o emergencias en el Departamento del Tolima, con parques, consejos municipales de gestion del riesgo de los municipios del area de influencia del PNN Los Nevados con un valor de $ 50.000.000.00</t>
  </si>
  <si>
    <t>Pavimentación en placa huella de 6.7 kilómetros de la vía que conduce al centro poblado de Palomar. El mejoramiento de este tramo, que incluye la construcción de cunetas, 35 alcantarillas, siete box coulvert y un filtro francés, se llevará a cabo con una inversión de $13.355 millones, de los cuales el $ 9.355 millones son aportados por la Gobernación del Tolima y el restante está a cargo de la Alcaldía de Anzoátegui.</t>
  </si>
  <si>
    <t xml:space="preserve">De conformidad con el Convenio interadministrativo No. 1593 CN-2021-0585 suscrito entre la Gobernación de Risaralda y el Comité de Cafeteros, se realizó la intervención de carácter ambiental en 8 predios con Jurisdicción en el Departamento Risaralda: La Romelia el Triángulo, La Esmeralda, la Providencia, Caquetá, La Selva Lote 2, Alabania y Olivares, y El Canadá, ubicados en zona amortiguadora del Parque Natural Los Nevados. La inversión aproximada para estas intervenciones fue de $ 350.000.000. 
El Departamento de Risaralda realizó el avalúo al predio denominado Lote A (predio ambiental priorizado para la conservación del recurso hídrico ubicado también en área amortiguadora de PNNN), con matrícula inmobiliaria: 296-76727 y Ficha Catastral 666820006000000030622000000000, cuya compra realizará el municipio de Santa Rosa de cabal. La inversión para el avalúo fue de $7.000.000. 
Se adquirieron dos predios para la conservación del recurso hídrico ubicados en el Municipio de Santa Rosa de Cabal, en zona amortiguadora del PNNN: El Madroño por valor de $ 496.424.536 y el Jardín por valor de $ 399.478.808, para un total de recursos invertidos de $ 895.903.344. </t>
  </si>
  <si>
    <t>Rubro presupuestal 320902-2-3 3202 9 22296422 - 20
$2.155.466</t>
  </si>
  <si>
    <t>Rubro presupuestal 320901-2-3 3205 15 22294900 – 20 
$ 39.501.000</t>
  </si>
  <si>
    <t>Rubro presupuestal 320902-2-3 3202 9 22296422 - 20
$43.575.000</t>
  </si>
  <si>
    <t>Rubro presupuestal 320902-2-3 3202 8 22296422 – 20 $ 1,260,000</t>
  </si>
  <si>
    <t>Evaluación de los documentos parciales y finales por parte del supervisor. 
Rubro presupuestal 320900-2 111111-20
$2.713.556
Profesional universitario de la corporación, dedicación 6.66%</t>
  </si>
  <si>
    <t xml:space="preserve">320902-2-3 3202 8 22296422 – 20 
$ 1.260.000. </t>
  </si>
  <si>
    <t>Rubro presupuestal 320902-2-3 3202 8 22296422 – 20 
$ 3,024,000</t>
  </si>
  <si>
    <t>Recursos Propios, compra de predio conforme al Artículo 111, Establecido en el rubro 101.01.2.3.32.3203.0900.56.323002.922 por un valor de $2.500.000.000</t>
  </si>
  <si>
    <t>Recursos Propios, Formulacion de los Planes de Manejo Ambiental y Restauración de los predios de interes con la implementacion de herramientas del manejo del paisaje y Educación ambiental. Establecido en el rubro presupuestal 101.01.2.3.32.3203.0900.056.323002.922 por un valor de $2.500.000.000. Convenio de Asociacion ESAL No 2022001 suscrito con la Fundacion Mundo Novo. (dichas actividades apuntan la conservacion y restauracion de las zonas de amortiguacion del parque los nevados, predios de propiedad del municipio de Armenia)</t>
  </si>
  <si>
    <t>$0</t>
  </si>
  <si>
    <t xml:space="preserve">Fuente: SGP Libre inversión. Code BPIM: 20207304316
Corresponde a un porcentaje de contrato por prestación de servicios,  de la persona que realiza las jornadas en punto de control
</t>
  </si>
  <si>
    <t>Porcentaje de contrato por prestación de servicios del profesional que monitorea, mediante el encuentro de diferentes actores la emisión de una alerta temprana
Fuente: SGP Libre inversión. Code BPIM: 20207304316</t>
  </si>
  <si>
    <t xml:space="preserve">Porcentaje del Sueldo de Funcionario Público, encargado de emitir y monitorear las Guías Sanitarias de movilización ICA. En cuanto al monitoreo a la Ganadería en el Área Protegida. 
Decreto N.005 de 2020.
Sector: Agricultura y Desarrollo Rural Cod: 2.3.2.02.02.009.01.03.02.06.01
</t>
  </si>
  <si>
    <t>$20.000.000</t>
  </si>
  <si>
    <t>Mediante convenio interinstitucional entre Gobernacion del Tolima y Alcaldia municipal se proyecta realizar la compraventa de un sistema de comunicación para la zona con funcion amortiguadora y al interior del Area protegida para el Sendero los Chilcos, Arenales Cumbre. Municipio de Anzoategui</t>
  </si>
  <si>
    <t xml:space="preserve">Porcentaje de contrato por prestación de servicios del profesional en turismo que  en sus actividades promueve estrategias locales de ordenamiento turístico en trabajo conjunto interinstitucional 
Fuente: SGP Libre inversión. Code BPIM: 20207304316
</t>
  </si>
  <si>
    <t>Recursos propios de la ANLA según su competencia: Se incluyen adjunto tiempos para Contratos por prestación de servicios (CPS)y tiempo y Sueldo funcionario público asignado en la atencion a la respuesta a la sentencia y obligaciones que de ella se deriven</t>
  </si>
  <si>
    <t xml:space="preserve">Recursos propios de la ANLA según su competencia: Se incluyen adjunto tiempos para Contratos por prestación de servicios (CPS)y tiempo y Sueldo funcionario público asignado en la atencion a la respuesta a la sentencia y obligaciones que de ella se deriven. </t>
  </si>
  <si>
    <t>MUN. VILLAHERMOSA</t>
  </si>
  <si>
    <t>Pago a profesional encargado de coordinar los punto de control</t>
  </si>
  <si>
    <t xml:space="preserve">Pago a profesional encargado de coordinar las mesas de trabajo </t>
  </si>
  <si>
    <t>Pago a profesional encargado de monitorear las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</si>
</sst>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4" formatCode="_-&quot;$&quot;\ * #,##0.00_-;\-&quot;$&quot;\ * #,##0.00_-;_-&quot;$&quot;\ * &quot;-&quot;??_-;_-@_-"/>
    <numFmt numFmtId="43" formatCode="_-* #,##0.00_-;\-* #,##0.00_-;_-* &quot;-&quot;??_-;_-@_-"/>
    <numFmt numFmtId="164" formatCode="_-&quot;$&quot;\ * #,##0_-;\-&quot;$&quot;\ * #,##0_-;_-&quot;$&quot;\ * &quot;-&quot;??_-;_-@_-"/>
    <numFmt numFmtId="165" formatCode="&quot;$&quot;\ #,##0"/>
    <numFmt numFmtId="166" formatCode="&quot;$&quot;\ #,##0.00"/>
    <numFmt numFmtId="167" formatCode="&quot;$&quot;#,##0;[Red]\-&quot;$&quot;#,##0"/>
    <numFmt numFmtId="168" formatCode="_(&quot;$&quot;\ * #,##0_);_(&quot;$&quot;\ * \(#,##0\);_(&quot;$&quot;\ * &quot;-&quot;??_);_(@_)"/>
    <numFmt numFmtId="169" formatCode="_-&quot;$&quot;\ * #,##0_-;\-&quot;$&quot;\ * #,##0_-;_-&quot;$&quot;\ * &quot;-&quot;??_-;_-@"/>
  </numFmts>
  <fonts count="43" x14ac:knownFonts="1">
    <font>
      <sz val="11"/>
      <color rgb="FF000000"/>
      <name val="Calibri"/>
      <scheme val="minor"/>
    </font>
    <font>
      <sz val="11"/>
      <color theme="1"/>
      <name val="Calibri"/>
      <family val="2"/>
      <scheme val="minor"/>
    </font>
    <font>
      <sz val="11"/>
      <color theme="1"/>
      <name val="Calibri"/>
      <family val="2"/>
      <scheme val="minor"/>
    </font>
    <font>
      <sz val="11"/>
      <name val="Calibri"/>
      <family val="2"/>
    </font>
    <font>
      <sz val="12"/>
      <color rgb="FF000000"/>
      <name val="Arial Narrow"/>
      <family val="2"/>
    </font>
    <font>
      <b/>
      <sz val="12"/>
      <color rgb="FF000000"/>
      <name val="Arial Narrow"/>
      <family val="2"/>
    </font>
    <font>
      <sz val="11"/>
      <color rgb="FF000000"/>
      <name val="Calibri"/>
      <family val="2"/>
    </font>
    <font>
      <b/>
      <sz val="11"/>
      <color rgb="FFFFFFFF"/>
      <name val="Calibri"/>
      <family val="2"/>
    </font>
    <font>
      <b/>
      <sz val="11"/>
      <color rgb="FF000000"/>
      <name val="Calibri"/>
      <family val="2"/>
    </font>
    <font>
      <sz val="11"/>
      <color theme="1"/>
      <name val="Calibri"/>
      <family val="2"/>
    </font>
    <font>
      <sz val="11"/>
      <color rgb="FF0000FF"/>
      <name val="Calibri"/>
      <family val="2"/>
    </font>
    <font>
      <sz val="11"/>
      <color rgb="FFFF0000"/>
      <name val="Calibri"/>
      <family val="2"/>
    </font>
    <font>
      <sz val="10"/>
      <color rgb="FF000000"/>
      <name val="Arial Narrow"/>
      <family val="2"/>
    </font>
    <font>
      <sz val="11"/>
      <color theme="1"/>
      <name val="Calibri"/>
      <family val="2"/>
      <scheme val="minor"/>
    </font>
    <font>
      <b/>
      <sz val="10"/>
      <color rgb="FF000000"/>
      <name val="Arial Narrow"/>
      <family val="2"/>
    </font>
    <font>
      <b/>
      <sz val="11"/>
      <color theme="1"/>
      <name val="Calibri"/>
      <family val="2"/>
    </font>
    <font>
      <u/>
      <sz val="11"/>
      <color theme="10"/>
      <name val="Calibri"/>
      <family val="2"/>
      <scheme val="minor"/>
    </font>
    <font>
      <sz val="11"/>
      <color theme="1"/>
      <name val="Calibri"/>
      <family val="2"/>
    </font>
    <font>
      <b/>
      <sz val="11"/>
      <name val="Calibri"/>
      <family val="2"/>
    </font>
    <font>
      <sz val="11"/>
      <name val="Calibri"/>
      <family val="2"/>
    </font>
    <font>
      <sz val="11"/>
      <color rgb="FF000000"/>
      <name val="Calibri"/>
      <family val="2"/>
    </font>
    <font>
      <sz val="11"/>
      <color rgb="FF000000"/>
      <name val="Calibri"/>
      <family val="2"/>
      <scheme val="minor"/>
    </font>
    <font>
      <b/>
      <sz val="11"/>
      <color rgb="FF000000"/>
      <name val="Calibri"/>
      <family val="2"/>
    </font>
    <font>
      <sz val="10"/>
      <name val="Arial"/>
      <family val="2"/>
    </font>
    <font>
      <u/>
      <sz val="11"/>
      <color theme="10"/>
      <name val="Calibri"/>
      <family val="2"/>
    </font>
    <font>
      <sz val="12"/>
      <color theme="1"/>
      <name val="Arial"/>
      <family val="2"/>
    </font>
    <font>
      <b/>
      <sz val="11"/>
      <color rgb="FFFFFFFF"/>
      <name val="Arial Narrow"/>
      <family val="2"/>
    </font>
    <font>
      <sz val="11"/>
      <color rgb="FF000000"/>
      <name val="Calibri"/>
      <scheme val="minor"/>
    </font>
    <font>
      <sz val="9"/>
      <color rgb="FF000000"/>
      <name val="Arial Narrow"/>
      <family val="2"/>
    </font>
    <font>
      <sz val="9"/>
      <color rgb="FFFF0000"/>
      <name val="Arial Narrow"/>
      <family val="2"/>
    </font>
    <font>
      <sz val="9"/>
      <color theme="1"/>
      <name val="Arial Narrow"/>
      <family val="2"/>
    </font>
    <font>
      <sz val="9"/>
      <color indexed="81"/>
      <name val="Tahoma"/>
      <family val="2"/>
    </font>
    <font>
      <b/>
      <sz val="9"/>
      <color indexed="81"/>
      <name val="Tahoma"/>
      <family val="2"/>
    </font>
    <font>
      <b/>
      <sz val="9"/>
      <color rgb="FF000000"/>
      <name val="Arial Narrow"/>
      <family val="2"/>
    </font>
    <font>
      <sz val="9"/>
      <name val="Arial Narrow"/>
      <family val="2"/>
    </font>
    <font>
      <b/>
      <sz val="9"/>
      <color rgb="FFFFFFFF"/>
      <name val="Arial Narrow"/>
      <family val="2"/>
    </font>
    <font>
      <b/>
      <sz val="9"/>
      <color theme="1"/>
      <name val="Arial Narrow"/>
      <family val="2"/>
    </font>
    <font>
      <sz val="9"/>
      <color rgb="FF0000FF"/>
      <name val="Arial Narrow"/>
      <family val="2"/>
    </font>
    <font>
      <b/>
      <sz val="9"/>
      <name val="Arial Narrow"/>
      <family val="2"/>
    </font>
    <font>
      <sz val="8"/>
      <color rgb="FF000000"/>
      <name val="Calibri"/>
      <family val="2"/>
      <scheme val="major"/>
    </font>
    <font>
      <sz val="9"/>
      <color rgb="FF000000"/>
      <name val="Arial Narrow"/>
    </font>
    <font>
      <sz val="14"/>
      <name val="Arial Narrow"/>
      <family val="2"/>
    </font>
    <font>
      <sz val="9"/>
      <color rgb="FF0070C0"/>
      <name val="Arial Narrow"/>
      <family val="2"/>
    </font>
  </fonts>
  <fills count="19">
    <fill>
      <patternFill patternType="none"/>
    </fill>
    <fill>
      <patternFill patternType="gray125"/>
    </fill>
    <fill>
      <patternFill patternType="solid">
        <fgColor rgb="FFCCFFCC"/>
        <bgColor rgb="FFCCFFCC"/>
      </patternFill>
    </fill>
    <fill>
      <patternFill patternType="solid">
        <fgColor rgb="FFFFFFCC"/>
        <bgColor rgb="FFFFFFCC"/>
      </patternFill>
    </fill>
    <fill>
      <patternFill patternType="solid">
        <fgColor rgb="FF244061"/>
        <bgColor rgb="FF244061"/>
      </patternFill>
    </fill>
    <fill>
      <patternFill patternType="solid">
        <fgColor rgb="FF17365D"/>
        <bgColor rgb="FF17365D"/>
      </patternFill>
    </fill>
    <fill>
      <patternFill patternType="solid">
        <fgColor rgb="FFFDE9D9"/>
        <bgColor rgb="FFFDE9D9"/>
      </patternFill>
    </fill>
    <fill>
      <patternFill patternType="solid">
        <fgColor theme="0"/>
        <bgColor rgb="FFFFFFCC"/>
      </patternFill>
    </fill>
    <fill>
      <patternFill patternType="solid">
        <fgColor rgb="FFFFFFCC"/>
        <bgColor rgb="FFFFFF00"/>
      </patternFill>
    </fill>
    <fill>
      <patternFill patternType="solid">
        <fgColor theme="3" tint="0.39997558519241921"/>
        <bgColor indexed="64"/>
      </patternFill>
    </fill>
    <fill>
      <patternFill patternType="solid">
        <fgColor rgb="FF244062"/>
        <bgColor rgb="FF000000"/>
      </patternFill>
    </fill>
    <fill>
      <patternFill patternType="solid">
        <fgColor rgb="FF16365C"/>
        <bgColor rgb="FF000000"/>
      </patternFill>
    </fill>
    <fill>
      <patternFill patternType="solid">
        <fgColor rgb="FF00B0F0"/>
        <bgColor indexed="64"/>
      </patternFill>
    </fill>
    <fill>
      <patternFill patternType="solid">
        <fgColor rgb="FF0000FF"/>
        <bgColor indexed="64"/>
      </patternFill>
    </fill>
    <fill>
      <patternFill patternType="solid">
        <fgColor theme="6"/>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right/>
      <top/>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top style="medium">
        <color theme="9" tint="0.39997558519241921"/>
      </top>
      <bottom/>
      <diagonal/>
    </border>
    <border>
      <left/>
      <right style="medium">
        <color theme="9" tint="0.39997558519241921"/>
      </right>
      <top style="medium">
        <color theme="9" tint="0.39997558519241921"/>
      </top>
      <bottom/>
      <diagonal/>
    </border>
    <border>
      <left/>
      <right style="medium">
        <color theme="9" tint="0.39997558519241921"/>
      </right>
      <top/>
      <bottom/>
      <diagonal/>
    </border>
    <border>
      <left/>
      <right/>
      <top style="medium">
        <color theme="6" tint="0.39997558519241921"/>
      </top>
      <bottom/>
      <diagonal/>
    </border>
    <border>
      <left/>
      <right style="medium">
        <color theme="6" tint="0.39997558519241921"/>
      </right>
      <top style="medium">
        <color theme="6" tint="0.39997558519241921"/>
      </top>
      <bottom/>
      <diagonal/>
    </border>
    <border>
      <left/>
      <right style="medium">
        <color theme="6" tint="0.39997558519241921"/>
      </right>
      <top/>
      <bottom/>
      <diagonal/>
    </border>
    <border>
      <left/>
      <right/>
      <top/>
      <bottom style="medium">
        <color theme="6" tint="0.39997558519241921"/>
      </bottom>
      <diagonal/>
    </border>
    <border>
      <left/>
      <right style="medium">
        <color theme="6" tint="0.39997558519241921"/>
      </right>
      <top/>
      <bottom style="medium">
        <color theme="6" tint="0.39997558519241921"/>
      </bottom>
      <diagonal/>
    </border>
    <border>
      <left/>
      <right/>
      <top/>
      <bottom style="medium">
        <color theme="9" tint="0.39997558519241921"/>
      </bottom>
      <diagonal/>
    </border>
    <border>
      <left/>
      <right/>
      <top style="medium">
        <color rgb="FFFABF8F"/>
      </top>
      <bottom/>
      <diagonal/>
    </border>
    <border>
      <left/>
      <right/>
      <top style="medium">
        <color rgb="FFC2D69B"/>
      </top>
      <bottom/>
      <diagonal/>
    </border>
    <border>
      <left/>
      <right/>
      <top/>
      <bottom style="medium">
        <color rgb="FFC2D69B"/>
      </bottom>
      <diagonal/>
    </border>
  </borders>
  <cellStyleXfs count="9">
    <xf numFmtId="0" fontId="0" fillId="0" borderId="0"/>
    <xf numFmtId="0" fontId="2" fillId="0" borderId="16"/>
    <xf numFmtId="0" fontId="23" fillId="0" borderId="16"/>
    <xf numFmtId="0" fontId="24" fillId="0" borderId="16" applyNumberFormat="0" applyFill="0" applyBorder="0" applyAlignment="0" applyProtection="0">
      <alignment vertical="top"/>
      <protection locked="0"/>
    </xf>
    <xf numFmtId="0" fontId="25" fillId="0" borderId="16"/>
    <xf numFmtId="0" fontId="21" fillId="0" borderId="16"/>
    <xf numFmtId="0" fontId="16" fillId="0" borderId="16" applyNumberFormat="0" applyFill="0" applyBorder="0" applyAlignment="0" applyProtection="0"/>
    <xf numFmtId="44" fontId="27" fillId="0" borderId="0" applyFont="0" applyFill="0" applyBorder="0" applyAlignment="0" applyProtection="0"/>
    <xf numFmtId="43" fontId="27" fillId="0" borderId="0" applyFont="0" applyFill="0" applyBorder="0" applyAlignment="0" applyProtection="0"/>
  </cellStyleXfs>
  <cellXfs count="312">
    <xf numFmtId="0" fontId="0" fillId="0" borderId="0" xfId="0"/>
    <xf numFmtId="0" fontId="6" fillId="0" borderId="0" xfId="0" applyFont="1" applyAlignment="1">
      <alignment wrapText="1"/>
    </xf>
    <xf numFmtId="0" fontId="5" fillId="0" borderId="0" xfId="0" applyFont="1" applyAlignment="1">
      <alignment horizontal="center" vertical="center" wrapText="1"/>
    </xf>
    <xf numFmtId="0" fontId="7" fillId="5" borderId="1"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vertical="top" wrapText="1"/>
    </xf>
    <xf numFmtId="0" fontId="6" fillId="3" borderId="5" xfId="0" applyFont="1" applyFill="1" applyBorder="1"/>
    <xf numFmtId="0" fontId="9" fillId="3" borderId="5" xfId="0" applyFont="1" applyFill="1" applyBorder="1" applyAlignment="1">
      <alignment vertical="center" wrapText="1"/>
    </xf>
    <xf numFmtId="9" fontId="6" fillId="3" borderId="5" xfId="0" applyNumberFormat="1" applyFont="1" applyFill="1" applyBorder="1" applyAlignment="1">
      <alignment vertical="top" wrapText="1"/>
    </xf>
    <xf numFmtId="0" fontId="10" fillId="3" borderId="5" xfId="0" applyFont="1" applyFill="1" applyBorder="1" applyAlignment="1">
      <alignment wrapText="1"/>
    </xf>
    <xf numFmtId="9" fontId="6" fillId="3" borderId="5" xfId="0" applyNumberFormat="1" applyFont="1" applyFill="1" applyBorder="1" applyAlignment="1">
      <alignment wrapText="1"/>
    </xf>
    <xf numFmtId="0" fontId="11" fillId="3" borderId="5" xfId="0" applyFont="1" applyFill="1" applyBorder="1" applyAlignment="1">
      <alignment wrapText="1"/>
    </xf>
    <xf numFmtId="0" fontId="6" fillId="3" borderId="5" xfId="0" applyFont="1" applyFill="1" applyBorder="1" applyAlignment="1">
      <alignment horizontal="center" vertical="center"/>
    </xf>
    <xf numFmtId="0" fontId="6" fillId="3" borderId="5" xfId="0" applyFont="1" applyFill="1" applyBorder="1" applyAlignment="1">
      <alignment vertical="center" wrapText="1"/>
    </xf>
    <xf numFmtId="0" fontId="6" fillId="6" borderId="5" xfId="0" applyFont="1" applyFill="1" applyBorder="1" applyAlignment="1">
      <alignment horizontal="center" vertical="center" wrapText="1"/>
    </xf>
    <xf numFmtId="0" fontId="6" fillId="6" borderId="5" xfId="0" applyFont="1" applyFill="1" applyBorder="1" applyAlignment="1">
      <alignment wrapText="1"/>
    </xf>
    <xf numFmtId="0" fontId="6" fillId="6" borderId="5" xfId="0" applyFont="1" applyFill="1" applyBorder="1"/>
    <xf numFmtId="0" fontId="12" fillId="6" borderId="5" xfId="0" applyFont="1" applyFill="1" applyBorder="1"/>
    <xf numFmtId="0" fontId="6" fillId="2" borderId="5" xfId="0" applyFont="1" applyFill="1" applyBorder="1" applyAlignment="1">
      <alignment wrapText="1"/>
    </xf>
    <xf numFmtId="0" fontId="6" fillId="2" borderId="5" xfId="0" applyFont="1" applyFill="1" applyBorder="1" applyAlignment="1">
      <alignment vertical="top" wrapText="1"/>
    </xf>
    <xf numFmtId="0" fontId="12" fillId="2" borderId="5" xfId="0" applyFont="1" applyFill="1" applyBorder="1"/>
    <xf numFmtId="0" fontId="6" fillId="2" borderId="5" xfId="0" applyFont="1" applyFill="1" applyBorder="1"/>
    <xf numFmtId="9" fontId="6" fillId="2" borderId="5" xfId="0" applyNumberFormat="1" applyFont="1" applyFill="1" applyBorder="1" applyAlignment="1">
      <alignment wrapText="1"/>
    </xf>
    <xf numFmtId="0" fontId="8" fillId="2" borderId="5" xfId="0" applyFont="1" applyFill="1" applyBorder="1" applyAlignment="1">
      <alignment horizontal="center" vertical="center" textRotation="90" wrapText="1"/>
    </xf>
    <xf numFmtId="0" fontId="6" fillId="0" borderId="0" xfId="0" applyFont="1"/>
    <xf numFmtId="0" fontId="6" fillId="0" borderId="0" xfId="0" applyFont="1" applyAlignment="1">
      <alignment horizontal="center" vertical="center"/>
    </xf>
    <xf numFmtId="0" fontId="13" fillId="0" borderId="0" xfId="0" applyFont="1"/>
    <xf numFmtId="0" fontId="1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left" vertical="center" wrapText="1"/>
    </xf>
    <xf numFmtId="0" fontId="19" fillId="3" borderId="5" xfId="0" applyFont="1" applyFill="1" applyBorder="1" applyAlignment="1">
      <alignment wrapText="1"/>
    </xf>
    <xf numFmtId="0" fontId="19" fillId="3" borderId="5" xfId="0" applyFont="1" applyFill="1" applyBorder="1" applyAlignment="1">
      <alignment horizontal="center" vertical="center" wrapText="1"/>
    </xf>
    <xf numFmtId="0" fontId="20" fillId="3" borderId="5" xfId="0" applyFont="1" applyFill="1" applyBorder="1" applyAlignment="1">
      <alignment vertical="top" wrapText="1"/>
    </xf>
    <xf numFmtId="0" fontId="19" fillId="3" borderId="5" xfId="0" applyFont="1" applyFill="1" applyBorder="1" applyAlignment="1">
      <alignment vertical="top" wrapText="1"/>
    </xf>
    <xf numFmtId="0" fontId="17" fillId="3" borderId="5" xfId="0" applyFont="1" applyFill="1" applyBorder="1" applyAlignment="1">
      <alignment vertical="top" wrapText="1"/>
    </xf>
    <xf numFmtId="0" fontId="20" fillId="3" borderId="5" xfId="0" applyFont="1" applyFill="1" applyBorder="1" applyAlignment="1">
      <alignment wrapText="1"/>
    </xf>
    <xf numFmtId="0" fontId="20" fillId="3" borderId="5" xfId="0" applyFont="1" applyFill="1" applyBorder="1" applyAlignment="1">
      <alignment vertical="center" wrapText="1"/>
    </xf>
    <xf numFmtId="0" fontId="20" fillId="3" borderId="5" xfId="0" applyFont="1" applyFill="1" applyBorder="1" applyAlignment="1">
      <alignment horizontal="center" vertical="center" wrapText="1"/>
    </xf>
    <xf numFmtId="0" fontId="6" fillId="8" borderId="5" xfId="0" applyFont="1" applyFill="1" applyBorder="1" applyAlignment="1">
      <alignment horizontal="left" wrapText="1"/>
    </xf>
    <xf numFmtId="0" fontId="20" fillId="6" borderId="5" xfId="0" applyFont="1" applyFill="1" applyBorder="1" applyAlignment="1">
      <alignment horizontal="center" vertical="center" wrapText="1"/>
    </xf>
    <xf numFmtId="0" fontId="19" fillId="6" borderId="5" xfId="0" applyFont="1" applyFill="1" applyBorder="1" applyAlignment="1">
      <alignment wrapText="1"/>
    </xf>
    <xf numFmtId="0" fontId="20" fillId="6" borderId="5" xfId="0" applyFont="1" applyFill="1" applyBorder="1" applyAlignment="1">
      <alignment wrapText="1"/>
    </xf>
    <xf numFmtId="0" fontId="20" fillId="6" borderId="5" xfId="0" applyFont="1" applyFill="1" applyBorder="1" applyAlignment="1">
      <alignment vertical="center"/>
    </xf>
    <xf numFmtId="0" fontId="19" fillId="6" borderId="5" xfId="0" applyFont="1" applyFill="1" applyBorder="1" applyAlignment="1">
      <alignment horizontal="center" vertical="center" wrapText="1"/>
    </xf>
    <xf numFmtId="0" fontId="19" fillId="6" borderId="5" xfId="0" applyFont="1" applyFill="1" applyBorder="1" applyAlignment="1">
      <alignment vertical="center" wrapText="1"/>
    </xf>
    <xf numFmtId="0" fontId="20" fillId="6" borderId="5" xfId="0" applyFont="1" applyFill="1" applyBorder="1" applyAlignment="1">
      <alignment vertical="center" wrapText="1"/>
    </xf>
    <xf numFmtId="9" fontId="19" fillId="6" borderId="5" xfId="0" applyNumberFormat="1" applyFont="1" applyFill="1" applyBorder="1" applyAlignment="1">
      <alignment wrapText="1"/>
    </xf>
    <xf numFmtId="0" fontId="6" fillId="6" borderId="5" xfId="0" applyFont="1" applyFill="1" applyBorder="1" applyAlignment="1">
      <alignment horizontal="left" vertical="center" wrapText="1"/>
    </xf>
    <xf numFmtId="0" fontId="20" fillId="2" borderId="5" xfId="0" applyFont="1" applyFill="1" applyBorder="1" applyAlignment="1">
      <alignment wrapText="1"/>
    </xf>
    <xf numFmtId="0" fontId="19" fillId="2" borderId="5" xfId="0" applyFont="1" applyFill="1" applyBorder="1" applyAlignment="1">
      <alignment vertical="top" wrapText="1"/>
    </xf>
    <xf numFmtId="0" fontId="19" fillId="2" borderId="5" xfId="0" applyFont="1" applyFill="1" applyBorder="1" applyAlignment="1">
      <alignment wrapText="1"/>
    </xf>
    <xf numFmtId="0" fontId="20" fillId="2" borderId="5" xfId="0" applyFont="1" applyFill="1" applyBorder="1" applyAlignment="1">
      <alignment vertical="center" wrapText="1"/>
    </xf>
    <xf numFmtId="0" fontId="19" fillId="2" borderId="5" xfId="0" applyFont="1" applyFill="1" applyBorder="1" applyAlignment="1">
      <alignment vertical="center" wrapText="1"/>
    </xf>
    <xf numFmtId="0" fontId="20" fillId="2" borderId="5"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7" fillId="3" borderId="5" xfId="0" applyFont="1" applyFill="1" applyBorder="1" applyAlignment="1">
      <alignment vertical="center" wrapText="1"/>
    </xf>
    <xf numFmtId="0" fontId="17" fillId="3" borderId="5" xfId="0" applyFont="1" applyFill="1" applyBorder="1" applyAlignment="1">
      <alignment wrapText="1"/>
    </xf>
    <xf numFmtId="0" fontId="20" fillId="2"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2" borderId="5" xfId="0" applyFont="1" applyFill="1" applyBorder="1" applyAlignment="1">
      <alignment wrapText="1"/>
    </xf>
    <xf numFmtId="0" fontId="3" fillId="6" borderId="1" xfId="0" applyFont="1" applyFill="1" applyBorder="1" applyAlignment="1">
      <alignment vertical="center" wrapText="1"/>
    </xf>
    <xf numFmtId="0" fontId="12" fillId="2" borderId="15" xfId="0" applyFont="1" applyFill="1" applyBorder="1"/>
    <xf numFmtId="0" fontId="6" fillId="2" borderId="14" xfId="0" applyFont="1" applyFill="1" applyBorder="1" applyAlignment="1">
      <alignment wrapText="1"/>
    </xf>
    <xf numFmtId="0" fontId="6" fillId="2" borderId="13" xfId="0" applyFont="1" applyFill="1" applyBorder="1" applyAlignment="1">
      <alignment wrapText="1"/>
    </xf>
    <xf numFmtId="0" fontId="6" fillId="2" borderId="17" xfId="0" applyFont="1" applyFill="1" applyBorder="1"/>
    <xf numFmtId="0" fontId="3" fillId="6" borderId="5" xfId="0" applyFont="1" applyFill="1" applyBorder="1" applyAlignment="1">
      <alignment wrapText="1"/>
    </xf>
    <xf numFmtId="6" fontId="28" fillId="0" borderId="16" xfId="0" applyNumberFormat="1" applyFont="1" applyFill="1" applyBorder="1" applyAlignment="1">
      <alignment vertical="center"/>
    </xf>
    <xf numFmtId="0" fontId="28" fillId="0" borderId="0" xfId="0" applyFont="1" applyAlignment="1">
      <alignment vertical="center" wrapText="1"/>
    </xf>
    <xf numFmtId="0" fontId="29" fillId="0" borderId="0" xfId="0" applyFont="1" applyAlignment="1">
      <alignment horizontal="center" vertical="center" wrapText="1"/>
    </xf>
    <xf numFmtId="0" fontId="28" fillId="0" borderId="0" xfId="0" applyFont="1" applyAlignment="1">
      <alignment wrapText="1"/>
    </xf>
    <xf numFmtId="6" fontId="28" fillId="0" borderId="0" xfId="0" applyNumberFormat="1" applyFont="1" applyAlignment="1">
      <alignment vertical="center"/>
    </xf>
    <xf numFmtId="0" fontId="28" fillId="0" borderId="16" xfId="0" applyFont="1" applyBorder="1" applyAlignment="1">
      <alignment vertical="center" wrapText="1"/>
    </xf>
    <xf numFmtId="0" fontId="28" fillId="0" borderId="0" xfId="0" applyFont="1"/>
    <xf numFmtId="0" fontId="35" fillId="10" borderId="16" xfId="0" applyFont="1" applyFill="1" applyBorder="1" applyAlignment="1">
      <alignment vertical="center"/>
    </xf>
    <xf numFmtId="0" fontId="35" fillId="5" borderId="1"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28" fillId="3" borderId="5" xfId="0" applyFont="1" applyFill="1" applyBorder="1" applyAlignment="1">
      <alignment wrapText="1"/>
    </xf>
    <xf numFmtId="0" fontId="28" fillId="3" borderId="5" xfId="0" applyFont="1" applyFill="1" applyBorder="1" applyAlignment="1">
      <alignment vertical="top" wrapText="1"/>
    </xf>
    <xf numFmtId="0" fontId="28" fillId="3" borderId="5" xfId="0" applyFont="1" applyFill="1" applyBorder="1" applyAlignment="1">
      <alignment horizontal="center" vertical="center" wrapText="1"/>
    </xf>
    <xf numFmtId="0" fontId="28" fillId="0" borderId="0" xfId="0" applyFont="1" applyAlignment="1">
      <alignment vertical="top" wrapText="1"/>
    </xf>
    <xf numFmtId="164" fontId="28" fillId="0" borderId="0" xfId="7" applyNumberFormat="1" applyFont="1" applyAlignment="1">
      <alignment vertical="top" wrapText="1"/>
    </xf>
    <xf numFmtId="44" fontId="28" fillId="0" borderId="0" xfId="7" applyFont="1" applyAlignment="1">
      <alignment vertical="top" wrapText="1"/>
    </xf>
    <xf numFmtId="0" fontId="28" fillId="0" borderId="0" xfId="0" applyFont="1" applyAlignment="1">
      <alignment horizontal="center" vertical="center"/>
    </xf>
    <xf numFmtId="165" fontId="29" fillId="0" borderId="0" xfId="7" applyNumberFormat="1" applyFont="1" applyAlignment="1">
      <alignment horizontal="center" vertical="center"/>
    </xf>
    <xf numFmtId="0" fontId="28" fillId="0" borderId="16" xfId="0" applyFont="1" applyBorder="1" applyAlignment="1">
      <alignment wrapText="1"/>
    </xf>
    <xf numFmtId="0" fontId="28" fillId="3" borderId="5" xfId="0" applyFont="1" applyFill="1" applyBorder="1" applyAlignment="1">
      <alignment vertical="center" wrapText="1"/>
    </xf>
    <xf numFmtId="0" fontId="30" fillId="3" borderId="5" xfId="0" applyFont="1" applyFill="1" applyBorder="1" applyAlignment="1">
      <alignment vertical="center" wrapText="1"/>
    </xf>
    <xf numFmtId="9" fontId="28" fillId="3" borderId="5" xfId="0" applyNumberFormat="1" applyFont="1" applyFill="1" applyBorder="1" applyAlignment="1">
      <alignment vertical="top" wrapText="1"/>
    </xf>
    <xf numFmtId="164" fontId="28" fillId="0" borderId="0" xfId="7" applyNumberFormat="1" applyFont="1" applyAlignment="1">
      <alignment wrapText="1"/>
    </xf>
    <xf numFmtId="44" fontId="28" fillId="0" borderId="0" xfId="7" applyFont="1" applyAlignment="1">
      <alignment wrapText="1"/>
    </xf>
    <xf numFmtId="0" fontId="28" fillId="0" borderId="16" xfId="0" applyFont="1" applyBorder="1"/>
    <xf numFmtId="0" fontId="37" fillId="3" borderId="5" xfId="0" applyFont="1" applyFill="1" applyBorder="1" applyAlignment="1">
      <alignment wrapText="1"/>
    </xf>
    <xf numFmtId="164" fontId="28" fillId="12" borderId="0" xfId="7" applyNumberFormat="1" applyFont="1" applyFill="1" applyAlignment="1">
      <alignment wrapText="1"/>
    </xf>
    <xf numFmtId="0" fontId="28" fillId="12" borderId="0" xfId="0" applyFont="1" applyFill="1"/>
    <xf numFmtId="0" fontId="30" fillId="3" borderId="5" xfId="0" applyFont="1" applyFill="1" applyBorder="1" applyAlignment="1">
      <alignment wrapText="1"/>
    </xf>
    <xf numFmtId="166" fontId="29" fillId="0" borderId="0" xfId="7" applyNumberFormat="1" applyFont="1" applyAlignment="1">
      <alignment horizontal="center" vertical="center"/>
    </xf>
    <xf numFmtId="0" fontId="28" fillId="3" borderId="10" xfId="0" applyFont="1" applyFill="1" applyBorder="1" applyAlignment="1">
      <alignment horizontal="center" vertical="center" wrapText="1"/>
    </xf>
    <xf numFmtId="0" fontId="30" fillId="3" borderId="5" xfId="0" applyFont="1" applyFill="1" applyBorder="1" applyAlignment="1">
      <alignment vertical="top" wrapText="1"/>
    </xf>
    <xf numFmtId="164" fontId="28" fillId="0" borderId="0" xfId="7" applyNumberFormat="1" applyFont="1" applyAlignment="1">
      <alignment vertical="center" wrapText="1"/>
    </xf>
    <xf numFmtId="0" fontId="28" fillId="14" borderId="0" xfId="0" applyFont="1" applyFill="1" applyAlignment="1">
      <alignment vertical="top" wrapText="1"/>
    </xf>
    <xf numFmtId="0" fontId="28" fillId="0" borderId="16" xfId="0" applyFont="1" applyBorder="1" applyAlignment="1">
      <alignment horizontal="center" vertical="center"/>
    </xf>
    <xf numFmtId="0" fontId="34" fillId="3" borderId="5" xfId="0" applyFont="1" applyFill="1" applyBorder="1" applyAlignment="1">
      <alignment horizontal="center" vertical="center" wrapText="1"/>
    </xf>
    <xf numFmtId="0" fontId="34" fillId="3" borderId="5" xfId="0" applyFont="1" applyFill="1" applyBorder="1" applyAlignment="1">
      <alignment wrapText="1"/>
    </xf>
    <xf numFmtId="9" fontId="28" fillId="3" borderId="5" xfId="0" applyNumberFormat="1" applyFont="1" applyFill="1" applyBorder="1" applyAlignment="1">
      <alignment wrapText="1"/>
    </xf>
    <xf numFmtId="164" fontId="28" fillId="12" borderId="0" xfId="7" applyNumberFormat="1" applyFont="1" applyFill="1" applyAlignment="1">
      <alignment vertical="top" wrapText="1"/>
    </xf>
    <xf numFmtId="164" fontId="29" fillId="0" borderId="0" xfId="7" applyNumberFormat="1" applyFont="1" applyAlignment="1">
      <alignment wrapText="1"/>
    </xf>
    <xf numFmtId="164" fontId="28" fillId="0" borderId="0" xfId="7" applyNumberFormat="1" applyFont="1"/>
    <xf numFmtId="0" fontId="34" fillId="3" borderId="5" xfId="0" applyFont="1" applyFill="1" applyBorder="1" applyAlignment="1">
      <alignment vertical="top" wrapText="1"/>
    </xf>
    <xf numFmtId="0" fontId="28" fillId="0" borderId="0" xfId="0" applyFont="1" applyFill="1" applyAlignment="1">
      <alignment vertical="top" wrapText="1"/>
    </xf>
    <xf numFmtId="164" fontId="28" fillId="0" borderId="0" xfId="7" applyNumberFormat="1" applyFont="1" applyFill="1" applyAlignment="1">
      <alignment vertical="top" wrapText="1"/>
    </xf>
    <xf numFmtId="44" fontId="28" fillId="0" borderId="0" xfId="7" applyFont="1" applyFill="1" applyAlignment="1">
      <alignment vertical="top" wrapText="1"/>
    </xf>
    <xf numFmtId="9" fontId="28" fillId="3" borderId="14" xfId="0" applyNumberFormat="1" applyFont="1" applyFill="1" applyBorder="1" applyAlignment="1">
      <alignment wrapText="1"/>
    </xf>
    <xf numFmtId="0" fontId="28" fillId="0" borderId="0" xfId="0" applyFont="1" applyFill="1" applyAlignment="1">
      <alignment wrapText="1"/>
    </xf>
    <xf numFmtId="0" fontId="28" fillId="0" borderId="16" xfId="0" applyFont="1" applyFill="1" applyBorder="1" applyAlignment="1">
      <alignment wrapText="1"/>
    </xf>
    <xf numFmtId="164" fontId="28" fillId="0" borderId="16" xfId="7" applyNumberFormat="1" applyFont="1" applyFill="1" applyBorder="1" applyAlignment="1">
      <alignment wrapText="1"/>
    </xf>
    <xf numFmtId="44" fontId="28" fillId="0" borderId="16" xfId="7" applyFont="1" applyFill="1" applyBorder="1" applyAlignment="1">
      <alignment wrapText="1"/>
    </xf>
    <xf numFmtId="0" fontId="29" fillId="3" borderId="15" xfId="0" applyFont="1" applyFill="1" applyBorder="1" applyAlignment="1">
      <alignment wrapText="1"/>
    </xf>
    <xf numFmtId="0" fontId="28" fillId="3" borderId="17" xfId="0" applyFont="1" applyFill="1" applyBorder="1" applyAlignment="1">
      <alignment wrapText="1"/>
    </xf>
    <xf numFmtId="0" fontId="28" fillId="12" borderId="16" xfId="0" applyFont="1" applyFill="1" applyBorder="1" applyAlignment="1">
      <alignment wrapText="1"/>
    </xf>
    <xf numFmtId="0" fontId="28" fillId="0" borderId="16" xfId="0" applyFont="1" applyBorder="1" applyAlignment="1">
      <alignment horizontal="left" wrapText="1"/>
    </xf>
    <xf numFmtId="0" fontId="28" fillId="6" borderId="5"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15" xfId="0" applyFont="1" applyFill="1" applyBorder="1" applyAlignment="1">
      <alignment wrapText="1"/>
    </xf>
    <xf numFmtId="0" fontId="28" fillId="6" borderId="17" xfId="0" applyFont="1" applyFill="1" applyBorder="1" applyAlignment="1">
      <alignment wrapText="1"/>
    </xf>
    <xf numFmtId="0" fontId="28" fillId="0" borderId="18" xfId="0" applyFont="1" applyFill="1" applyBorder="1" applyAlignment="1">
      <alignment wrapText="1"/>
    </xf>
    <xf numFmtId="164" fontId="28" fillId="0" borderId="18" xfId="7" applyNumberFormat="1" applyFont="1" applyFill="1" applyBorder="1" applyAlignment="1">
      <alignment wrapText="1"/>
    </xf>
    <xf numFmtId="44" fontId="28" fillId="0" borderId="18" xfId="7" applyFont="1" applyFill="1" applyBorder="1" applyAlignment="1">
      <alignment wrapText="1"/>
    </xf>
    <xf numFmtId="0" fontId="28" fillId="14" borderId="18" xfId="0" applyFont="1" applyFill="1" applyBorder="1" applyAlignment="1">
      <alignment wrapText="1"/>
    </xf>
    <xf numFmtId="164" fontId="28" fillId="12" borderId="18" xfId="7" applyNumberFormat="1" applyFont="1" applyFill="1" applyBorder="1" applyAlignment="1">
      <alignment wrapText="1"/>
    </xf>
    <xf numFmtId="0" fontId="28" fillId="12" borderId="18" xfId="0" applyFont="1" applyFill="1" applyBorder="1" applyAlignment="1">
      <alignment wrapText="1"/>
    </xf>
    <xf numFmtId="0" fontId="28" fillId="0" borderId="18" xfId="0" applyFont="1" applyBorder="1"/>
    <xf numFmtId="164" fontId="29" fillId="0" borderId="18" xfId="7" applyNumberFormat="1" applyFont="1" applyBorder="1"/>
    <xf numFmtId="0" fontId="28" fillId="0" borderId="18" xfId="0" applyFont="1" applyBorder="1" applyAlignment="1">
      <alignment wrapText="1"/>
    </xf>
    <xf numFmtId="164" fontId="28" fillId="0" borderId="18" xfId="7" applyNumberFormat="1" applyFont="1" applyBorder="1"/>
    <xf numFmtId="164" fontId="28" fillId="0" borderId="18" xfId="7" applyNumberFormat="1" applyFont="1" applyBorder="1" applyAlignment="1">
      <alignment wrapText="1"/>
    </xf>
    <xf numFmtId="0" fontId="28" fillId="0" borderId="19" xfId="0" applyFont="1" applyBorder="1" applyAlignment="1">
      <alignment wrapText="1"/>
    </xf>
    <xf numFmtId="0" fontId="34" fillId="6" borderId="15" xfId="0" applyFont="1" applyFill="1" applyBorder="1" applyAlignment="1">
      <alignment horizontal="center" vertical="center" wrapText="1"/>
    </xf>
    <xf numFmtId="0" fontId="34" fillId="6" borderId="17" xfId="0" applyFont="1" applyFill="1" applyBorder="1" applyAlignment="1">
      <alignment wrapText="1"/>
    </xf>
    <xf numFmtId="0" fontId="28" fillId="0" borderId="16" xfId="0" applyFont="1" applyFill="1" applyBorder="1"/>
    <xf numFmtId="164" fontId="28" fillId="0" borderId="16" xfId="7" applyNumberFormat="1" applyFont="1" applyFill="1" applyBorder="1"/>
    <xf numFmtId="0" fontId="28" fillId="6" borderId="5" xfId="0" applyFont="1" applyFill="1" applyBorder="1" applyAlignment="1">
      <alignment wrapText="1"/>
    </xf>
    <xf numFmtId="0" fontId="28" fillId="6" borderId="5" xfId="0" applyFont="1" applyFill="1" applyBorder="1" applyAlignment="1">
      <alignment vertical="center" wrapText="1"/>
    </xf>
    <xf numFmtId="0" fontId="28" fillId="6" borderId="15" xfId="0" applyFont="1" applyFill="1" applyBorder="1" applyAlignment="1">
      <alignment horizontal="center" vertical="center" wrapText="1"/>
    </xf>
    <xf numFmtId="0" fontId="28" fillId="6" borderId="17" xfId="0" applyFont="1" applyFill="1" applyBorder="1" applyAlignment="1">
      <alignment horizontal="center" vertical="center" wrapText="1"/>
    </xf>
    <xf numFmtId="164" fontId="28" fillId="0" borderId="16" xfId="7" applyNumberFormat="1" applyFont="1" applyBorder="1"/>
    <xf numFmtId="164" fontId="28" fillId="9" borderId="16" xfId="7" applyNumberFormat="1" applyFont="1" applyFill="1" applyBorder="1"/>
    <xf numFmtId="43" fontId="28" fillId="13" borderId="0" xfId="8" applyFont="1" applyFill="1"/>
    <xf numFmtId="164" fontId="28" fillId="12" borderId="16" xfId="7" applyNumberFormat="1" applyFont="1" applyFill="1" applyBorder="1"/>
    <xf numFmtId="164" fontId="29" fillId="0" borderId="16" xfId="7" applyNumberFormat="1" applyFont="1" applyBorder="1"/>
    <xf numFmtId="0" fontId="28" fillId="0" borderId="20" xfId="0" applyFont="1" applyBorder="1"/>
    <xf numFmtId="0" fontId="34" fillId="6" borderId="5" xfId="0" applyFont="1" applyFill="1" applyBorder="1" applyAlignment="1">
      <alignment wrapText="1"/>
    </xf>
    <xf numFmtId="0" fontId="34" fillId="6" borderId="17" xfId="0" applyFont="1" applyFill="1" applyBorder="1" applyAlignment="1">
      <alignment horizontal="center" vertical="center" wrapText="1"/>
    </xf>
    <xf numFmtId="0" fontId="28" fillId="0" borderId="20" xfId="0" applyFont="1" applyBorder="1" applyAlignment="1">
      <alignment wrapText="1"/>
    </xf>
    <xf numFmtId="0" fontId="34" fillId="6" borderId="5" xfId="0" applyFont="1" applyFill="1" applyBorder="1" applyAlignment="1">
      <alignment vertical="center" wrapText="1"/>
    </xf>
    <xf numFmtId="164" fontId="28" fillId="0" borderId="16" xfId="7" applyNumberFormat="1" applyFont="1" applyBorder="1" applyAlignment="1">
      <alignment wrapText="1"/>
    </xf>
    <xf numFmtId="44" fontId="28" fillId="13" borderId="16" xfId="7" applyFont="1" applyFill="1" applyBorder="1" applyAlignment="1">
      <alignment wrapText="1"/>
    </xf>
    <xf numFmtId="164" fontId="28" fillId="12" borderId="16" xfId="7" applyNumberFormat="1" applyFont="1" applyFill="1" applyBorder="1" applyAlignment="1">
      <alignment wrapText="1"/>
    </xf>
    <xf numFmtId="0" fontId="28" fillId="14" borderId="16" xfId="0" applyFont="1" applyFill="1" applyBorder="1" applyAlignment="1">
      <alignment wrapText="1"/>
    </xf>
    <xf numFmtId="0" fontId="34" fillId="6" borderId="1" xfId="0" applyFont="1" applyFill="1" applyBorder="1" applyAlignment="1">
      <alignment vertical="center" wrapText="1"/>
    </xf>
    <xf numFmtId="0" fontId="28" fillId="6" borderId="5" xfId="0" applyFont="1" applyFill="1" applyBorder="1" applyAlignment="1">
      <alignment horizontal="left" vertical="center" wrapText="1"/>
    </xf>
    <xf numFmtId="44" fontId="28" fillId="0" borderId="16" xfId="7" applyFont="1" applyBorder="1" applyAlignment="1">
      <alignment wrapText="1"/>
    </xf>
    <xf numFmtId="8" fontId="28" fillId="14" borderId="16" xfId="0" applyNumberFormat="1" applyFont="1" applyFill="1" applyBorder="1" applyAlignment="1">
      <alignment wrapText="1"/>
    </xf>
    <xf numFmtId="0" fontId="28" fillId="2" borderId="5" xfId="0" applyFont="1" applyFill="1" applyBorder="1" applyAlignment="1">
      <alignment wrapText="1"/>
    </xf>
    <xf numFmtId="0" fontId="28" fillId="2" borderId="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34" fillId="2" borderId="17" xfId="0" applyFont="1" applyFill="1" applyBorder="1" applyAlignment="1">
      <alignment vertical="top" wrapText="1"/>
    </xf>
    <xf numFmtId="0" fontId="28" fillId="0" borderId="21" xfId="0" applyFont="1" applyBorder="1" applyAlignment="1">
      <alignment vertical="top" wrapText="1"/>
    </xf>
    <xf numFmtId="164" fontId="28" fillId="0" borderId="21" xfId="7" applyNumberFormat="1" applyFont="1" applyBorder="1" applyAlignment="1">
      <alignment vertical="top" wrapText="1"/>
    </xf>
    <xf numFmtId="44" fontId="28" fillId="0" borderId="21" xfId="7" applyFont="1" applyBorder="1" applyAlignment="1">
      <alignment vertical="top" wrapText="1"/>
    </xf>
    <xf numFmtId="0" fontId="28" fillId="0" borderId="21" xfId="0" applyFont="1" applyBorder="1"/>
    <xf numFmtId="0" fontId="28" fillId="0" borderId="21" xfId="0" applyFont="1" applyBorder="1" applyAlignment="1">
      <alignment wrapText="1"/>
    </xf>
    <xf numFmtId="0" fontId="28" fillId="12" borderId="21" xfId="0" applyFont="1" applyFill="1" applyBorder="1" applyAlignment="1">
      <alignment vertical="top" wrapText="1"/>
    </xf>
    <xf numFmtId="0" fontId="28" fillId="0" borderId="22" xfId="0" applyFont="1" applyBorder="1"/>
    <xf numFmtId="0" fontId="28" fillId="2" borderId="17" xfId="0" applyFont="1" applyFill="1" applyBorder="1" applyAlignment="1">
      <alignment wrapText="1"/>
    </xf>
    <xf numFmtId="0" fontId="28" fillId="0" borderId="23" xfId="0" applyFont="1" applyBorder="1" applyAlignment="1">
      <alignment wrapText="1"/>
    </xf>
    <xf numFmtId="0" fontId="28" fillId="0" borderId="23" xfId="0" applyFont="1" applyBorder="1"/>
    <xf numFmtId="0" fontId="34" fillId="2" borderId="5" xfId="0" applyFont="1" applyFill="1" applyBorder="1" applyAlignment="1">
      <alignment vertical="center" wrapText="1"/>
    </xf>
    <xf numFmtId="0" fontId="28" fillId="2" borderId="5" xfId="0" applyFont="1" applyFill="1" applyBorder="1" applyAlignment="1">
      <alignment horizontal="left" vertical="center" wrapText="1"/>
    </xf>
    <xf numFmtId="0" fontId="28" fillId="2" borderId="15" xfId="0" applyFont="1" applyFill="1" applyBorder="1" applyAlignment="1">
      <alignment wrapText="1"/>
    </xf>
    <xf numFmtId="0" fontId="28" fillId="2" borderId="5" xfId="0" applyFont="1" applyFill="1" applyBorder="1" applyAlignment="1">
      <alignment vertical="center" wrapText="1"/>
    </xf>
    <xf numFmtId="0" fontId="34" fillId="2" borderId="5"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28" fillId="0" borderId="24" xfId="0" applyFont="1" applyBorder="1" applyAlignment="1">
      <alignment wrapText="1"/>
    </xf>
    <xf numFmtId="0" fontId="34" fillId="2" borderId="5" xfId="0" applyFont="1" applyFill="1" applyBorder="1" applyAlignment="1">
      <alignment wrapText="1"/>
    </xf>
    <xf numFmtId="9" fontId="28" fillId="2" borderId="17" xfId="0" applyNumberFormat="1" applyFont="1" applyFill="1" applyBorder="1" applyAlignment="1">
      <alignment wrapText="1"/>
    </xf>
    <xf numFmtId="0" fontId="33" fillId="2" borderId="5" xfId="0" applyFont="1" applyFill="1" applyBorder="1" applyAlignment="1">
      <alignment horizontal="center" vertical="center" textRotation="90" wrapText="1"/>
    </xf>
    <xf numFmtId="164" fontId="28" fillId="0" borderId="24" xfId="7" applyNumberFormat="1" applyFont="1" applyBorder="1" applyAlignment="1">
      <alignment wrapText="1"/>
    </xf>
    <xf numFmtId="44" fontId="28" fillId="0" borderId="24" xfId="7" applyFont="1" applyBorder="1" applyAlignment="1">
      <alignment wrapText="1"/>
    </xf>
    <xf numFmtId="0" fontId="28" fillId="14" borderId="24" xfId="0" applyFont="1" applyFill="1" applyBorder="1" applyAlignment="1">
      <alignment wrapText="1"/>
    </xf>
    <xf numFmtId="0" fontId="28" fillId="0" borderId="24" xfId="0" applyFont="1" applyBorder="1"/>
    <xf numFmtId="164" fontId="28" fillId="0" borderId="24" xfId="7" applyNumberFormat="1" applyFont="1" applyBorder="1"/>
    <xf numFmtId="0" fontId="29" fillId="0" borderId="16" xfId="0" applyFont="1" applyBorder="1" applyAlignment="1">
      <alignment wrapText="1"/>
    </xf>
    <xf numFmtId="0" fontId="28" fillId="0" borderId="25" xfId="0" applyFont="1" applyBorder="1"/>
    <xf numFmtId="0" fontId="28" fillId="0" borderId="0" xfId="0" applyFont="1"/>
    <xf numFmtId="3" fontId="29" fillId="15" borderId="0" xfId="0" applyNumberFormat="1" applyFont="1" applyFill="1"/>
    <xf numFmtId="0" fontId="29" fillId="15" borderId="0" xfId="0" applyFont="1" applyFill="1" applyAlignment="1">
      <alignment wrapText="1"/>
    </xf>
    <xf numFmtId="167" fontId="28" fillId="16" borderId="0" xfId="0" applyNumberFormat="1" applyFont="1" applyFill="1"/>
    <xf numFmtId="167" fontId="28" fillId="16" borderId="16" xfId="0" applyNumberFormat="1" applyFont="1" applyFill="1" applyBorder="1"/>
    <xf numFmtId="0" fontId="28" fillId="16" borderId="16" xfId="0" applyFont="1" applyFill="1" applyBorder="1"/>
    <xf numFmtId="0" fontId="28" fillId="13" borderId="16" xfId="0" applyFont="1" applyFill="1" applyBorder="1" applyAlignment="1">
      <alignment wrapText="1"/>
    </xf>
    <xf numFmtId="0" fontId="39" fillId="0" borderId="0" xfId="0" applyFont="1" applyAlignment="1">
      <alignment horizontal="justify" vertical="center" wrapText="1"/>
    </xf>
    <xf numFmtId="0" fontId="39" fillId="0" borderId="0" xfId="0" applyFont="1" applyAlignment="1">
      <alignment horizontal="justify" vertical="center"/>
    </xf>
    <xf numFmtId="164" fontId="28" fillId="17" borderId="17" xfId="7" applyNumberFormat="1" applyFont="1" applyFill="1" applyBorder="1" applyAlignment="1">
      <alignment vertical="center" wrapText="1"/>
    </xf>
    <xf numFmtId="0" fontId="28" fillId="17" borderId="17" xfId="0" applyFont="1" applyFill="1" applyBorder="1" applyAlignment="1">
      <alignment vertical="center" wrapText="1"/>
    </xf>
    <xf numFmtId="168" fontId="1" fillId="17" borderId="17" xfId="0" applyNumberFormat="1" applyFont="1" applyFill="1" applyBorder="1" applyAlignment="1">
      <alignment vertical="center"/>
    </xf>
    <xf numFmtId="164" fontId="28" fillId="17" borderId="17" xfId="7" applyNumberFormat="1" applyFont="1" applyFill="1" applyBorder="1" applyAlignment="1">
      <alignment vertical="center"/>
    </xf>
    <xf numFmtId="6" fontId="28" fillId="17" borderId="17" xfId="7" applyNumberFormat="1" applyFont="1" applyFill="1" applyBorder="1" applyAlignment="1">
      <alignment vertical="center" wrapText="1"/>
    </xf>
    <xf numFmtId="164" fontId="1" fillId="17" borderId="17" xfId="0" applyNumberFormat="1" applyFont="1" applyFill="1" applyBorder="1" applyAlignment="1">
      <alignment vertical="center"/>
    </xf>
    <xf numFmtId="169" fontId="40" fillId="0" borderId="0" xfId="0" applyNumberFormat="1" applyFont="1" applyAlignment="1">
      <alignment vertical="center" wrapText="1"/>
    </xf>
    <xf numFmtId="0" fontId="40" fillId="0" borderId="0" xfId="0" applyFont="1" applyAlignment="1">
      <alignment vertical="center" wrapText="1"/>
    </xf>
    <xf numFmtId="169" fontId="40" fillId="0" borderId="27" xfId="0" applyNumberFormat="1" applyFont="1" applyBorder="1" applyAlignment="1">
      <alignment vertical="center" wrapText="1"/>
    </xf>
    <xf numFmtId="0" fontId="40" fillId="0" borderId="27" xfId="0" applyFont="1" applyBorder="1" applyAlignment="1">
      <alignment vertical="center" wrapText="1"/>
    </xf>
    <xf numFmtId="169" fontId="40" fillId="0" borderId="0" xfId="0" applyNumberFormat="1" applyFont="1" applyAlignment="1">
      <alignment vertical="center"/>
    </xf>
    <xf numFmtId="169" fontId="40" fillId="0" borderId="28" xfId="0" applyNumberFormat="1" applyFont="1" applyBorder="1" applyAlignment="1">
      <alignment vertical="center" wrapText="1"/>
    </xf>
    <xf numFmtId="0" fontId="40" fillId="0" borderId="28" xfId="0" applyFont="1" applyBorder="1" applyAlignment="1">
      <alignment vertical="center" wrapText="1"/>
    </xf>
    <xf numFmtId="0" fontId="40" fillId="0" borderId="0" xfId="0" applyFont="1" applyAlignment="1">
      <alignment vertical="center"/>
    </xf>
    <xf numFmtId="169" fontId="40" fillId="0" borderId="29" xfId="0" applyNumberFormat="1" applyFont="1" applyBorder="1" applyAlignment="1">
      <alignment vertical="center" wrapText="1"/>
    </xf>
    <xf numFmtId="0" fontId="40" fillId="0" borderId="29" xfId="0" applyFont="1" applyBorder="1" applyAlignment="1">
      <alignment vertical="center" wrapText="1"/>
    </xf>
    <xf numFmtId="166" fontId="41" fillId="18" borderId="16" xfId="7" applyNumberFormat="1" applyFont="1" applyFill="1" applyBorder="1" applyAlignment="1">
      <alignment horizontal="center" vertical="center"/>
    </xf>
    <xf numFmtId="0" fontId="34" fillId="18" borderId="16" xfId="0" applyFont="1" applyFill="1" applyBorder="1" applyAlignment="1">
      <alignment horizontal="center" vertical="center" wrapText="1"/>
    </xf>
    <xf numFmtId="165" fontId="42" fillId="0" borderId="0" xfId="7" applyNumberFormat="1" applyFont="1" applyFill="1" applyAlignment="1">
      <alignment horizontal="center" vertical="center"/>
    </xf>
    <xf numFmtId="0" fontId="42" fillId="0" borderId="0" xfId="0" applyFont="1" applyFill="1" applyAlignment="1">
      <alignment horizontal="center" vertical="center" wrapText="1"/>
    </xf>
    <xf numFmtId="0" fontId="21" fillId="0" borderId="0" xfId="0" applyFont="1" applyAlignment="1">
      <alignment vertical="center"/>
    </xf>
    <xf numFmtId="165" fontId="42" fillId="0" borderId="16" xfId="7" applyNumberFormat="1" applyFont="1" applyFill="1" applyBorder="1" applyAlignment="1">
      <alignment horizontal="center" vertical="center"/>
    </xf>
    <xf numFmtId="0" fontId="42" fillId="0" borderId="16" xfId="0" applyFont="1" applyFill="1" applyBorder="1" applyAlignment="1">
      <alignment horizontal="center" vertical="center" wrapText="1"/>
    </xf>
    <xf numFmtId="0" fontId="28" fillId="0" borderId="0" xfId="0" applyFont="1"/>
    <xf numFmtId="0" fontId="28" fillId="0" borderId="21" xfId="0" applyFont="1" applyFill="1" applyBorder="1" applyAlignment="1">
      <alignment vertical="center" wrapText="1"/>
    </xf>
    <xf numFmtId="0" fontId="28" fillId="0" borderId="16" xfId="0" applyFont="1" applyFill="1" applyBorder="1" applyAlignment="1">
      <alignment horizontal="center" vertical="center" wrapText="1"/>
    </xf>
    <xf numFmtId="165" fontId="28" fillId="0" borderId="21" xfId="0" applyNumberFormat="1" applyFont="1" applyFill="1" applyBorder="1" applyAlignment="1">
      <alignment vertical="center" wrapText="1"/>
    </xf>
    <xf numFmtId="6" fontId="28" fillId="0" borderId="0" xfId="0" applyNumberFormat="1" applyFont="1" applyAlignment="1">
      <alignment wrapText="1"/>
    </xf>
    <xf numFmtId="6" fontId="28" fillId="0" borderId="16" xfId="0" applyNumberFormat="1" applyFont="1" applyBorder="1" applyAlignment="1">
      <alignment wrapText="1"/>
    </xf>
    <xf numFmtId="6" fontId="28" fillId="0" borderId="16" xfId="0" applyNumberFormat="1" applyFont="1" applyBorder="1" applyAlignment="1">
      <alignment horizontal="left" wrapText="1"/>
    </xf>
    <xf numFmtId="6" fontId="28" fillId="0" borderId="24" xfId="0" applyNumberFormat="1" applyFont="1" applyBorder="1" applyAlignment="1">
      <alignment wrapText="1"/>
    </xf>
    <xf numFmtId="0" fontId="5" fillId="0" borderId="0" xfId="0" applyFont="1" applyAlignment="1">
      <alignment horizontal="center" vertical="center" wrapText="1"/>
    </xf>
    <xf numFmtId="0" fontId="0" fillId="0" borderId="0" xfId="0"/>
    <xf numFmtId="0" fontId="3" fillId="0" borderId="4" xfId="0" applyFont="1" applyBorder="1"/>
    <xf numFmtId="0" fontId="26" fillId="4" borderId="7" xfId="0" applyFont="1" applyFill="1" applyBorder="1" applyAlignment="1">
      <alignment horizontal="center" vertical="center"/>
    </xf>
    <xf numFmtId="0" fontId="3" fillId="0" borderId="8" xfId="0" applyFont="1" applyBorder="1"/>
    <xf numFmtId="0" fontId="3" fillId="0" borderId="9" xfId="0" applyFont="1" applyBorder="1"/>
    <xf numFmtId="0" fontId="20" fillId="3" borderId="1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2" borderId="10" xfId="0" applyFont="1" applyFill="1" applyBorder="1" applyAlignment="1">
      <alignment horizontal="center" vertical="center" textRotation="90" wrapText="1"/>
    </xf>
    <xf numFmtId="0" fontId="3" fillId="0" borderId="11" xfId="0" applyFont="1" applyBorder="1"/>
    <xf numFmtId="0" fontId="3" fillId="0" borderId="12" xfId="0" applyFont="1" applyBorder="1"/>
    <xf numFmtId="0" fontId="22" fillId="2" borderId="10" xfId="0" applyFont="1" applyFill="1" applyBorder="1" applyAlignment="1">
      <alignment horizontal="center" vertical="center" textRotation="90" wrapText="1"/>
    </xf>
    <xf numFmtId="0" fontId="4" fillId="0" borderId="2" xfId="0" applyFont="1" applyBorder="1" applyAlignment="1">
      <alignment horizontal="center"/>
    </xf>
    <xf numFmtId="0" fontId="3" fillId="0" borderId="6" xfId="0" applyFont="1" applyBorder="1"/>
    <xf numFmtId="0" fontId="3" fillId="0" borderId="3" xfId="0" applyFont="1" applyBorder="1"/>
    <xf numFmtId="0" fontId="6" fillId="3"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0" xfId="0" applyFont="1" applyFill="1" applyBorder="1" applyAlignment="1">
      <alignment horizontal="center" wrapText="1"/>
    </xf>
    <xf numFmtId="0" fontId="8" fillId="3" borderId="10"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xf>
    <xf numFmtId="0" fontId="8" fillId="6" borderId="10" xfId="0" applyFont="1" applyFill="1" applyBorder="1" applyAlignment="1">
      <alignment horizontal="center" vertical="center" textRotation="90" wrapText="1"/>
    </xf>
    <xf numFmtId="0" fontId="20" fillId="2" borderId="14"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0" xfId="0" applyFont="1" applyFill="1" applyBorder="1" applyAlignment="1">
      <alignment horizontal="center" vertical="top" wrapText="1"/>
    </xf>
    <xf numFmtId="0" fontId="19" fillId="2" borderId="10" xfId="0" applyFont="1" applyFill="1" applyBorder="1" applyAlignment="1">
      <alignment horizontal="center" vertical="center" wrapText="1"/>
    </xf>
    <xf numFmtId="0" fontId="19" fillId="0" borderId="11" xfId="0" applyFont="1" applyBorder="1" applyAlignment="1">
      <alignment vertical="center"/>
    </xf>
    <xf numFmtId="0" fontId="19" fillId="0" borderId="12" xfId="0" applyFont="1" applyBorder="1" applyAlignment="1">
      <alignment vertical="center"/>
    </xf>
    <xf numFmtId="0" fontId="3" fillId="3" borderId="10" xfId="0" applyFont="1" applyFill="1" applyBorder="1" applyAlignment="1">
      <alignment horizontal="center" vertical="center" wrapText="1"/>
    </xf>
    <xf numFmtId="0" fontId="6" fillId="3" borderId="10" xfId="0" applyFont="1" applyFill="1" applyBorder="1" applyAlignment="1">
      <alignment horizontal="left" wrapText="1"/>
    </xf>
    <xf numFmtId="0" fontId="6" fillId="6" borderId="10" xfId="0" applyFont="1" applyFill="1" applyBorder="1" applyAlignment="1">
      <alignment horizontal="center" vertical="center" wrapText="1"/>
    </xf>
    <xf numFmtId="0" fontId="20" fillId="7" borderId="14" xfId="0" applyFont="1" applyFill="1" applyBorder="1" applyAlignment="1">
      <alignment horizontal="center" vertical="center" textRotation="90" wrapText="1"/>
    </xf>
    <xf numFmtId="0" fontId="6" fillId="7" borderId="11" xfId="0" applyFont="1" applyFill="1" applyBorder="1" applyAlignment="1">
      <alignment horizontal="center" vertical="center" textRotation="90" wrapText="1"/>
    </xf>
    <xf numFmtId="0" fontId="6" fillId="7" borderId="13" xfId="0" applyFont="1" applyFill="1" applyBorder="1" applyAlignment="1">
      <alignment horizontal="center" vertical="center" textRotation="90" wrapText="1"/>
    </xf>
    <xf numFmtId="0" fontId="20" fillId="3" borderId="10" xfId="0" applyFont="1" applyFill="1" applyBorder="1" applyAlignment="1">
      <alignment horizontal="center" vertical="center" wrapText="1"/>
    </xf>
    <xf numFmtId="0" fontId="20" fillId="3" borderId="10" xfId="0" applyFont="1" applyFill="1" applyBorder="1" applyAlignment="1">
      <alignment horizontal="left" vertical="center" wrapText="1"/>
    </xf>
    <xf numFmtId="0" fontId="33" fillId="3" borderId="10" xfId="0" applyFont="1" applyFill="1" applyBorder="1" applyAlignment="1">
      <alignment horizontal="center" vertical="center" textRotation="90"/>
    </xf>
    <xf numFmtId="0" fontId="34" fillId="0" borderId="11" xfId="0" applyFont="1" applyBorder="1"/>
    <xf numFmtId="0" fontId="34" fillId="0" borderId="12" xfId="0" applyFont="1" applyBorder="1"/>
    <xf numFmtId="0" fontId="34" fillId="3" borderId="10" xfId="0" applyFont="1" applyFill="1" applyBorder="1" applyAlignment="1">
      <alignment horizontal="center" vertical="center" wrapText="1"/>
    </xf>
    <xf numFmtId="0" fontId="28" fillId="3" borderId="10" xfId="0" applyFont="1" applyFill="1" applyBorder="1" applyAlignment="1">
      <alignment horizontal="left" wrapText="1"/>
    </xf>
    <xf numFmtId="0" fontId="33" fillId="2" borderId="10" xfId="0" applyFont="1" applyFill="1" applyBorder="1" applyAlignment="1">
      <alignment horizontal="center" vertical="center" textRotation="90" wrapText="1"/>
    </xf>
    <xf numFmtId="0" fontId="33" fillId="6" borderId="10" xfId="0" applyFont="1" applyFill="1" applyBorder="1" applyAlignment="1">
      <alignment horizontal="center" vertical="center" textRotation="90" wrapText="1"/>
    </xf>
    <xf numFmtId="0" fontId="28" fillId="6" borderId="10"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0" borderId="11" xfId="0" applyFont="1" applyBorder="1" applyAlignment="1">
      <alignment vertical="center"/>
    </xf>
    <xf numFmtId="0" fontId="34" fillId="0" borderId="12" xfId="0" applyFont="1" applyBorder="1" applyAlignment="1">
      <alignment vertical="center"/>
    </xf>
    <xf numFmtId="0" fontId="28" fillId="2" borderId="10" xfId="0" applyFont="1" applyFill="1" applyBorder="1" applyAlignment="1">
      <alignment horizontal="center" vertical="center" wrapText="1"/>
    </xf>
    <xf numFmtId="0" fontId="28" fillId="0" borderId="2" xfId="0" applyFont="1" applyBorder="1" applyAlignment="1">
      <alignment horizontal="center"/>
    </xf>
    <xf numFmtId="0" fontId="34" fillId="0" borderId="6" xfId="0" applyFont="1" applyBorder="1"/>
    <xf numFmtId="0" fontId="34" fillId="0" borderId="3" xfId="0" applyFont="1" applyBorder="1"/>
    <xf numFmtId="0" fontId="33" fillId="0" borderId="0" xfId="0" applyFont="1" applyAlignment="1">
      <alignment horizontal="center" vertical="center" wrapText="1"/>
    </xf>
    <xf numFmtId="0" fontId="28" fillId="0" borderId="0" xfId="0" applyFont="1"/>
    <xf numFmtId="0" fontId="34" fillId="0" borderId="4" xfId="0" applyFont="1" applyBorder="1"/>
    <xf numFmtId="0" fontId="35" fillId="4" borderId="7" xfId="0" applyFont="1" applyFill="1" applyBorder="1" applyAlignment="1">
      <alignment horizontal="center" vertical="center"/>
    </xf>
    <xf numFmtId="0" fontId="34" fillId="0" borderId="8" xfId="0" applyFont="1" applyBorder="1"/>
    <xf numFmtId="0" fontId="33" fillId="3" borderId="10" xfId="0" applyFont="1" applyFill="1" applyBorder="1" applyAlignment="1">
      <alignment horizontal="center" vertical="center" textRotation="90" wrapText="1"/>
    </xf>
    <xf numFmtId="0" fontId="28" fillId="3" borderId="10" xfId="0" applyFont="1" applyFill="1" applyBorder="1" applyAlignment="1">
      <alignment horizontal="center" vertical="center" wrapText="1"/>
    </xf>
    <xf numFmtId="0" fontId="28" fillId="7" borderId="14" xfId="0" applyFont="1" applyFill="1" applyBorder="1" applyAlignment="1">
      <alignment horizontal="center" vertical="center" textRotation="90" wrapText="1"/>
    </xf>
    <xf numFmtId="0" fontId="28" fillId="7" borderId="11" xfId="0" applyFont="1" applyFill="1" applyBorder="1" applyAlignment="1">
      <alignment horizontal="center" vertical="center" textRotation="90" wrapText="1"/>
    </xf>
    <xf numFmtId="0" fontId="28" fillId="7" borderId="13" xfId="0" applyFont="1" applyFill="1" applyBorder="1" applyAlignment="1">
      <alignment horizontal="center" vertical="center" textRotation="90" wrapText="1"/>
    </xf>
    <xf numFmtId="0" fontId="28" fillId="3" borderId="10" xfId="0" applyFont="1" applyFill="1" applyBorder="1" applyAlignment="1">
      <alignment horizontal="left" vertical="center" wrapText="1"/>
    </xf>
    <xf numFmtId="0" fontId="28" fillId="3" borderId="1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0" xfId="0" applyFont="1" applyFill="1" applyBorder="1" applyAlignment="1">
      <alignment horizontal="center" wrapText="1"/>
    </xf>
    <xf numFmtId="0" fontId="28" fillId="2" borderId="10" xfId="0" applyFont="1" applyFill="1" applyBorder="1" applyAlignment="1">
      <alignment horizontal="center" vertical="top" wrapText="1"/>
    </xf>
    <xf numFmtId="0" fontId="35" fillId="11" borderId="16" xfId="0" applyFont="1" applyFill="1" applyBorder="1" applyAlignment="1">
      <alignment horizontal="center" vertical="center" wrapText="1"/>
    </xf>
    <xf numFmtId="0" fontId="35" fillId="10" borderId="16" xfId="0" applyFont="1" applyFill="1" applyBorder="1" applyAlignment="1">
      <alignment horizontal="center" vertical="center"/>
    </xf>
    <xf numFmtId="0" fontId="28" fillId="15" borderId="16" xfId="0" applyFont="1" applyFill="1" applyBorder="1" applyAlignment="1">
      <alignment horizontal="left" vertical="top" wrapText="1"/>
    </xf>
    <xf numFmtId="0" fontId="28" fillId="15" borderId="26" xfId="0" applyFont="1" applyFill="1" applyBorder="1" applyAlignment="1">
      <alignment horizontal="left" vertical="top" wrapText="1"/>
    </xf>
    <xf numFmtId="0" fontId="28" fillId="0" borderId="17" xfId="0" applyFont="1" applyBorder="1" applyAlignment="1">
      <alignment horizontal="center" vertical="center" wrapText="1"/>
    </xf>
    <xf numFmtId="0" fontId="28" fillId="17" borderId="17" xfId="0" applyFont="1" applyFill="1" applyBorder="1" applyAlignment="1">
      <alignment horizontal="center" vertical="center" wrapText="1"/>
    </xf>
  </cellXfs>
  <cellStyles count="9">
    <cellStyle name="Hipervínculo 2" xfId="6"/>
    <cellStyle name="Hyperlink 2" xfId="3"/>
    <cellStyle name="Millares" xfId="8" builtinId="3"/>
    <cellStyle name="Moneda" xfId="7" builtinId="4"/>
    <cellStyle name="Normal" xfId="0" builtinId="0"/>
    <cellStyle name="Normal 2" xfId="1"/>
    <cellStyle name="Normal 3" xfId="2"/>
    <cellStyle name="Normal 4" xfId="4"/>
    <cellStyle name="Normal 5" xfId="5"/>
  </cellStyles>
  <dxfs count="0"/>
  <tableStyles count="0" defaultTableStyle="TableStyleMedium2" defaultPivotStyle="PivotStyleLight16"/>
  <colors>
    <mruColors>
      <color rgb="FF000066"/>
      <color rgb="FF0000FF"/>
      <color rgb="FF66FF66"/>
      <color rgb="FFCCFFCC"/>
      <color rgb="FF99FF99"/>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47625</xdr:rowOff>
    </xdr:from>
    <xdr:ext cx="438150" cy="561975"/>
    <xdr:pic>
      <xdr:nvPicPr>
        <xdr:cNvPr id="2" name="image1.jpg" descr="Logo Parques 300 DPI">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0</xdr:row>
      <xdr:rowOff>47625</xdr:rowOff>
    </xdr:from>
    <xdr:ext cx="438150" cy="561975"/>
    <xdr:pic>
      <xdr:nvPicPr>
        <xdr:cNvPr id="2" name="image1.jpg" descr="Logo Parques 300 DPI">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38125" y="47625"/>
          <a:ext cx="438150" cy="5619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97"/>
  <sheetViews>
    <sheetView zoomScale="70" zoomScaleNormal="70" workbookViewId="0">
      <pane ySplit="5" topLeftCell="A6" activePane="bottomLeft" state="frozen"/>
      <selection pane="bottomLeft" sqref="A1:XFD1048576"/>
    </sheetView>
  </sheetViews>
  <sheetFormatPr baseColWidth="10" defaultColWidth="14.42578125" defaultRowHeight="15" customHeight="1" x14ac:dyDescent="0.25"/>
  <cols>
    <col min="1" max="1" width="10.42578125" customWidth="1"/>
    <col min="2" max="2" width="8.28515625" customWidth="1"/>
    <col min="3" max="3" width="35.140625" customWidth="1"/>
    <col min="4" max="4" width="44.42578125" customWidth="1"/>
    <col min="5" max="5" width="13.42578125" customWidth="1"/>
    <col min="6" max="6" width="53.42578125" customWidth="1"/>
    <col min="7" max="7" width="53.28515625" customWidth="1"/>
    <col min="8" max="8" width="62" customWidth="1"/>
    <col min="9" max="9" width="53.28515625" customWidth="1"/>
    <col min="10" max="10" width="28.7109375" customWidth="1"/>
    <col min="11" max="11" width="39.85546875" customWidth="1"/>
    <col min="12" max="12" width="15" customWidth="1"/>
    <col min="13" max="13" width="13.28515625" customWidth="1"/>
    <col min="14" max="14" width="13" customWidth="1"/>
    <col min="15" max="15" width="12.7109375" customWidth="1"/>
    <col min="16" max="17" width="13.7109375" customWidth="1"/>
    <col min="18" max="19" width="12.7109375" customWidth="1"/>
    <col min="20" max="20" width="25.28515625" customWidth="1"/>
    <col min="21" max="21" width="22.5703125" customWidth="1"/>
    <col min="22" max="27" width="11.5703125" customWidth="1"/>
  </cols>
  <sheetData>
    <row r="1" spans="1:21" ht="15.75" customHeight="1" x14ac:dyDescent="0.25">
      <c r="A1" s="249"/>
      <c r="B1" s="237" t="s">
        <v>1</v>
      </c>
      <c r="C1" s="238"/>
      <c r="D1" s="238"/>
      <c r="E1" s="238"/>
      <c r="F1" s="238"/>
      <c r="G1" s="238"/>
      <c r="H1" s="238"/>
      <c r="I1" s="238"/>
      <c r="J1" s="238"/>
      <c r="K1" s="238"/>
      <c r="L1" s="238"/>
      <c r="M1" s="238"/>
      <c r="N1" s="238"/>
      <c r="O1" s="238"/>
      <c r="P1" s="238"/>
      <c r="Q1" s="238"/>
      <c r="R1" s="238"/>
      <c r="S1" s="2"/>
    </row>
    <row r="2" spans="1:21" ht="15.75" customHeight="1" x14ac:dyDescent="0.25">
      <c r="A2" s="250"/>
      <c r="B2" s="238"/>
      <c r="C2" s="238"/>
      <c r="D2" s="238"/>
      <c r="E2" s="238"/>
      <c r="F2" s="238"/>
      <c r="G2" s="238"/>
      <c r="H2" s="238"/>
      <c r="I2" s="238"/>
      <c r="J2" s="238"/>
      <c r="K2" s="238"/>
      <c r="L2" s="238"/>
      <c r="M2" s="238"/>
      <c r="N2" s="238"/>
      <c r="O2" s="238"/>
      <c r="P2" s="238"/>
      <c r="Q2" s="238"/>
      <c r="R2" s="238"/>
      <c r="S2" s="2"/>
    </row>
    <row r="3" spans="1:21" ht="15.75" customHeight="1" x14ac:dyDescent="0.25">
      <c r="A3" s="251"/>
      <c r="B3" s="239"/>
      <c r="C3" s="239"/>
      <c r="D3" s="239"/>
      <c r="E3" s="239"/>
      <c r="F3" s="239"/>
      <c r="G3" s="239"/>
      <c r="H3" s="239"/>
      <c r="I3" s="239"/>
      <c r="J3" s="239"/>
      <c r="K3" s="239"/>
      <c r="L3" s="239"/>
      <c r="M3" s="239"/>
      <c r="N3" s="239"/>
      <c r="O3" s="239"/>
      <c r="P3" s="239"/>
      <c r="Q3" s="239"/>
      <c r="R3" s="239"/>
      <c r="S3" s="2"/>
    </row>
    <row r="4" spans="1:21" ht="16.5" x14ac:dyDescent="0.25">
      <c r="A4" s="240" t="s">
        <v>244</v>
      </c>
      <c r="B4" s="241"/>
      <c r="C4" s="241"/>
      <c r="D4" s="241"/>
      <c r="E4" s="241"/>
      <c r="F4" s="241"/>
      <c r="G4" s="241"/>
      <c r="H4" s="241"/>
      <c r="I4" s="241"/>
      <c r="J4" s="241"/>
      <c r="K4" s="241"/>
      <c r="L4" s="241"/>
      <c r="M4" s="241"/>
      <c r="N4" s="241"/>
      <c r="O4" s="241"/>
      <c r="P4" s="241"/>
      <c r="Q4" s="241"/>
      <c r="R4" s="241"/>
      <c r="S4" s="241"/>
      <c r="T4" s="241"/>
      <c r="U4" s="242"/>
    </row>
    <row r="5" spans="1:21" ht="43.5" customHeight="1" x14ac:dyDescent="0.25">
      <c r="A5" s="3" t="s">
        <v>2</v>
      </c>
      <c r="B5" s="3" t="s">
        <v>3</v>
      </c>
      <c r="C5" s="3" t="s">
        <v>4</v>
      </c>
      <c r="D5" s="3" t="s">
        <v>5</v>
      </c>
      <c r="E5" s="3" t="s">
        <v>6</v>
      </c>
      <c r="F5" s="3" t="s">
        <v>7</v>
      </c>
      <c r="G5" s="3" t="s">
        <v>8</v>
      </c>
      <c r="H5" s="3" t="s">
        <v>9</v>
      </c>
      <c r="I5" s="3" t="s">
        <v>10</v>
      </c>
      <c r="J5" s="3" t="s">
        <v>11</v>
      </c>
      <c r="K5" s="3" t="s">
        <v>12</v>
      </c>
      <c r="L5" s="3" t="s">
        <v>13</v>
      </c>
      <c r="M5" s="3" t="s">
        <v>14</v>
      </c>
      <c r="N5" s="3" t="s">
        <v>15</v>
      </c>
      <c r="O5" s="3" t="s">
        <v>16</v>
      </c>
      <c r="P5" s="3" t="s">
        <v>17</v>
      </c>
      <c r="Q5" s="3" t="s">
        <v>18</v>
      </c>
      <c r="R5" s="3" t="s">
        <v>19</v>
      </c>
      <c r="S5" s="3" t="s">
        <v>20</v>
      </c>
      <c r="T5" s="3" t="s">
        <v>21</v>
      </c>
      <c r="U5" s="3" t="s">
        <v>22</v>
      </c>
    </row>
    <row r="6" spans="1:21" ht="189" customHeight="1" x14ac:dyDescent="0.25">
      <c r="A6" s="256" t="s">
        <v>23</v>
      </c>
      <c r="B6" s="255" t="s">
        <v>24</v>
      </c>
      <c r="C6" s="252" t="s">
        <v>25</v>
      </c>
      <c r="D6" s="4" t="s">
        <v>26</v>
      </c>
      <c r="E6" s="268" t="s">
        <v>73</v>
      </c>
      <c r="F6" s="271" t="s">
        <v>27</v>
      </c>
      <c r="G6" s="33" t="s">
        <v>28</v>
      </c>
      <c r="H6" s="36" t="s">
        <v>174</v>
      </c>
      <c r="I6" s="5" t="s">
        <v>175</v>
      </c>
      <c r="J6" s="33" t="s">
        <v>29</v>
      </c>
      <c r="K6" s="6">
        <v>20</v>
      </c>
      <c r="L6" s="6">
        <v>40</v>
      </c>
      <c r="M6" s="6">
        <v>40</v>
      </c>
      <c r="N6" s="6">
        <v>40</v>
      </c>
      <c r="O6" s="6">
        <v>9</v>
      </c>
      <c r="P6" s="6"/>
      <c r="Q6" s="6"/>
      <c r="R6" s="6"/>
      <c r="S6" s="6"/>
      <c r="T6" s="7" t="s">
        <v>30</v>
      </c>
      <c r="U6" s="4" t="s">
        <v>31</v>
      </c>
    </row>
    <row r="7" spans="1:21" ht="117.75" customHeight="1" x14ac:dyDescent="0.25">
      <c r="A7" s="246"/>
      <c r="B7" s="246"/>
      <c r="C7" s="246"/>
      <c r="D7" s="4" t="s">
        <v>32</v>
      </c>
      <c r="E7" s="269"/>
      <c r="F7" s="247"/>
      <c r="G7" s="37" t="s">
        <v>33</v>
      </c>
      <c r="H7" s="8" t="s">
        <v>34</v>
      </c>
      <c r="I7" s="5" t="s">
        <v>35</v>
      </c>
      <c r="J7" s="9">
        <v>0.5</v>
      </c>
      <c r="K7" s="9">
        <v>1</v>
      </c>
      <c r="L7" s="6"/>
      <c r="M7" s="6"/>
      <c r="N7" s="6"/>
      <c r="O7" s="6"/>
      <c r="P7" s="6"/>
      <c r="Q7" s="6"/>
      <c r="R7" s="6"/>
      <c r="S7" s="6"/>
      <c r="T7" s="4" t="s">
        <v>36</v>
      </c>
      <c r="U7" s="4" t="s">
        <v>37</v>
      </c>
    </row>
    <row r="8" spans="1:21" ht="97.5" customHeight="1" x14ac:dyDescent="0.25">
      <c r="A8" s="246"/>
      <c r="B8" s="246"/>
      <c r="C8" s="246"/>
      <c r="D8" s="4" t="s">
        <v>38</v>
      </c>
      <c r="E8" s="269"/>
      <c r="F8" s="57" t="s">
        <v>39</v>
      </c>
      <c r="G8" s="10"/>
      <c r="H8" s="36" t="s">
        <v>40</v>
      </c>
      <c r="I8" s="36" t="s">
        <v>221</v>
      </c>
      <c r="J8" s="4">
        <v>10</v>
      </c>
      <c r="K8" s="4">
        <v>20</v>
      </c>
      <c r="L8" s="4">
        <v>30</v>
      </c>
      <c r="M8" s="4">
        <v>30</v>
      </c>
      <c r="N8" s="4">
        <v>30</v>
      </c>
      <c r="O8" s="4">
        <v>29</v>
      </c>
      <c r="P8" s="4"/>
      <c r="Q8" s="4"/>
      <c r="R8" s="4"/>
      <c r="S8" s="4"/>
      <c r="T8" s="4" t="s">
        <v>41</v>
      </c>
      <c r="U8" s="4" t="s">
        <v>42</v>
      </c>
    </row>
    <row r="9" spans="1:21" ht="84" customHeight="1" x14ac:dyDescent="0.25">
      <c r="A9" s="246"/>
      <c r="B9" s="246"/>
      <c r="C9" s="246"/>
      <c r="D9" s="5" t="s">
        <v>43</v>
      </c>
      <c r="E9" s="269"/>
      <c r="F9" s="272" t="s">
        <v>44</v>
      </c>
      <c r="G9" s="243" t="s">
        <v>45</v>
      </c>
      <c r="H9" s="36" t="s">
        <v>46</v>
      </c>
      <c r="I9" s="4" t="s">
        <v>47</v>
      </c>
      <c r="J9" s="4" t="s">
        <v>48</v>
      </c>
      <c r="K9" s="11">
        <v>1</v>
      </c>
      <c r="L9" s="4"/>
      <c r="M9" s="4"/>
      <c r="N9" s="4"/>
      <c r="O9" s="4"/>
      <c r="P9" s="4"/>
      <c r="Q9" s="4"/>
      <c r="R9" s="4"/>
      <c r="S9" s="4"/>
      <c r="T9" s="7" t="s">
        <v>30</v>
      </c>
      <c r="U9" s="4" t="s">
        <v>49</v>
      </c>
    </row>
    <row r="10" spans="1:21" ht="51" customHeight="1" x14ac:dyDescent="0.25">
      <c r="A10" s="246"/>
      <c r="B10" s="246"/>
      <c r="C10" s="246"/>
      <c r="D10" s="4" t="s">
        <v>50</v>
      </c>
      <c r="E10" s="269"/>
      <c r="F10" s="247"/>
      <c r="G10" s="244"/>
      <c r="H10" s="4" t="s">
        <v>51</v>
      </c>
      <c r="I10" s="4" t="s">
        <v>52</v>
      </c>
      <c r="J10" s="4" t="s">
        <v>53</v>
      </c>
      <c r="K10" s="4"/>
      <c r="L10" s="4">
        <v>1</v>
      </c>
      <c r="M10" s="4"/>
      <c r="N10" s="4">
        <v>1</v>
      </c>
      <c r="O10" s="4"/>
      <c r="P10" s="4">
        <v>1</v>
      </c>
      <c r="Q10" s="4"/>
      <c r="R10" s="4">
        <v>1</v>
      </c>
      <c r="S10" s="4"/>
      <c r="T10" s="4" t="s">
        <v>54</v>
      </c>
      <c r="U10" s="4" t="s">
        <v>55</v>
      </c>
    </row>
    <row r="11" spans="1:21" ht="46.5" customHeight="1" x14ac:dyDescent="0.25">
      <c r="A11" s="246"/>
      <c r="B11" s="247"/>
      <c r="C11" s="247"/>
      <c r="D11" s="36" t="s">
        <v>56</v>
      </c>
      <c r="E11" s="269"/>
      <c r="F11" s="58" t="s">
        <v>57</v>
      </c>
      <c r="G11" s="10"/>
      <c r="H11" s="36" t="s">
        <v>58</v>
      </c>
      <c r="I11" s="4" t="s">
        <v>59</v>
      </c>
      <c r="J11" s="4"/>
      <c r="K11" s="4">
        <v>2</v>
      </c>
      <c r="L11" s="4"/>
      <c r="M11" s="4"/>
      <c r="N11" s="4">
        <v>6</v>
      </c>
      <c r="O11" s="4"/>
      <c r="P11" s="4"/>
      <c r="Q11" s="4"/>
      <c r="R11" s="4"/>
      <c r="S11" s="4"/>
      <c r="T11" s="7" t="s">
        <v>60</v>
      </c>
      <c r="U11" s="7" t="s">
        <v>30</v>
      </c>
    </row>
    <row r="12" spans="1:21" ht="118.5" customHeight="1" x14ac:dyDescent="0.25">
      <c r="A12" s="246"/>
      <c r="B12" s="255" t="s">
        <v>61</v>
      </c>
      <c r="C12" s="252" t="s">
        <v>62</v>
      </c>
      <c r="D12" s="60" t="s">
        <v>63</v>
      </c>
      <c r="E12" s="269"/>
      <c r="F12" s="61" t="s">
        <v>224</v>
      </c>
      <c r="G12" s="5" t="s">
        <v>235</v>
      </c>
      <c r="H12" s="35" t="s">
        <v>236</v>
      </c>
      <c r="I12" s="6" t="s">
        <v>253</v>
      </c>
      <c r="J12" s="33" t="s">
        <v>222</v>
      </c>
      <c r="K12" s="36" t="s">
        <v>223</v>
      </c>
      <c r="L12" s="36" t="s">
        <v>237</v>
      </c>
      <c r="M12" s="4">
        <v>6</v>
      </c>
      <c r="N12" s="4">
        <v>9</v>
      </c>
      <c r="O12" s="4">
        <v>12</v>
      </c>
      <c r="P12" s="4">
        <v>13</v>
      </c>
      <c r="Q12" s="4">
        <v>15</v>
      </c>
      <c r="R12" s="4"/>
      <c r="S12" s="4">
        <v>17</v>
      </c>
      <c r="T12" s="36" t="s">
        <v>238</v>
      </c>
      <c r="U12" s="13" t="s">
        <v>30</v>
      </c>
    </row>
    <row r="13" spans="1:21" ht="173.25" customHeight="1" x14ac:dyDescent="0.25">
      <c r="A13" s="246"/>
      <c r="B13" s="247"/>
      <c r="C13" s="247"/>
      <c r="D13" s="38" t="s">
        <v>64</v>
      </c>
      <c r="E13" s="269"/>
      <c r="F13" s="32" t="s">
        <v>65</v>
      </c>
      <c r="G13" s="31" t="s">
        <v>239</v>
      </c>
      <c r="H13" s="38" t="s">
        <v>66</v>
      </c>
      <c r="I13" s="4" t="s">
        <v>67</v>
      </c>
      <c r="J13" s="11">
        <v>0.6</v>
      </c>
      <c r="K13" s="11">
        <v>0.4</v>
      </c>
      <c r="L13" s="4"/>
      <c r="M13" s="4"/>
      <c r="N13" s="4"/>
      <c r="O13" s="4"/>
      <c r="P13" s="4"/>
      <c r="Q13" s="4"/>
      <c r="R13" s="4"/>
      <c r="S13" s="4"/>
      <c r="T13" s="4" t="s">
        <v>68</v>
      </c>
      <c r="U13" s="7" t="s">
        <v>69</v>
      </c>
    </row>
    <row r="14" spans="1:21" ht="195" customHeight="1" x14ac:dyDescent="0.25">
      <c r="A14" s="246"/>
      <c r="B14" s="256" t="s">
        <v>70</v>
      </c>
      <c r="C14" s="4" t="s">
        <v>71</v>
      </c>
      <c r="D14" s="14" t="s">
        <v>72</v>
      </c>
      <c r="E14" s="269"/>
      <c r="F14" s="265" t="s">
        <v>245</v>
      </c>
      <c r="G14" s="35" t="s">
        <v>240</v>
      </c>
      <c r="H14" s="33" t="s">
        <v>183</v>
      </c>
      <c r="I14" s="33" t="s">
        <v>178</v>
      </c>
      <c r="J14" s="6" t="s">
        <v>74</v>
      </c>
      <c r="K14" s="6" t="s">
        <v>74</v>
      </c>
      <c r="L14" s="6" t="s">
        <v>74</v>
      </c>
      <c r="M14" s="6" t="s">
        <v>74</v>
      </c>
      <c r="N14" s="6" t="s">
        <v>74</v>
      </c>
      <c r="O14" s="6" t="s">
        <v>74</v>
      </c>
      <c r="P14" s="6" t="s">
        <v>74</v>
      </c>
      <c r="Q14" s="6" t="s">
        <v>74</v>
      </c>
      <c r="R14" s="6" t="s">
        <v>74</v>
      </c>
      <c r="S14" s="6"/>
      <c r="T14" s="4" t="s">
        <v>75</v>
      </c>
      <c r="U14" s="7" t="s">
        <v>76</v>
      </c>
    </row>
    <row r="15" spans="1:21" ht="81" customHeight="1" x14ac:dyDescent="0.25">
      <c r="A15" s="246"/>
      <c r="B15" s="246"/>
      <c r="C15" s="266" t="s">
        <v>77</v>
      </c>
      <c r="D15" s="4" t="s">
        <v>78</v>
      </c>
      <c r="E15" s="269"/>
      <c r="F15" s="246"/>
      <c r="G15" s="34" t="s">
        <v>241</v>
      </c>
      <c r="H15" s="6"/>
      <c r="I15" s="34" t="s">
        <v>177</v>
      </c>
      <c r="J15" s="9">
        <v>0.5</v>
      </c>
      <c r="K15" s="9">
        <v>0.6</v>
      </c>
      <c r="L15" s="6"/>
      <c r="M15" s="9">
        <v>0.7</v>
      </c>
      <c r="N15" s="6"/>
      <c r="O15" s="9">
        <v>0.8</v>
      </c>
      <c r="P15" s="6"/>
      <c r="Q15" s="9">
        <v>0.9</v>
      </c>
      <c r="R15" s="6"/>
      <c r="S15" s="9">
        <v>1</v>
      </c>
      <c r="T15" s="4" t="s">
        <v>79</v>
      </c>
      <c r="U15" s="4" t="s">
        <v>80</v>
      </c>
    </row>
    <row r="16" spans="1:21" ht="50.25" customHeight="1" x14ac:dyDescent="0.25">
      <c r="A16" s="246"/>
      <c r="B16" s="246"/>
      <c r="C16" s="247"/>
      <c r="D16" s="38" t="s">
        <v>176</v>
      </c>
      <c r="E16" s="269"/>
      <c r="F16" s="246"/>
      <c r="G16" s="36" t="s">
        <v>242</v>
      </c>
      <c r="H16" s="36" t="s">
        <v>234</v>
      </c>
      <c r="I16" s="36" t="s">
        <v>179</v>
      </c>
      <c r="J16" s="11">
        <v>0.3</v>
      </c>
      <c r="K16" s="11">
        <v>0.4</v>
      </c>
      <c r="L16" s="11">
        <v>0.5</v>
      </c>
      <c r="M16" s="11">
        <v>0.55000000000000004</v>
      </c>
      <c r="N16" s="11">
        <v>0.6</v>
      </c>
      <c r="O16" s="11">
        <v>0.7</v>
      </c>
      <c r="P16" s="11">
        <v>0.75</v>
      </c>
      <c r="Q16" s="11">
        <v>0.8</v>
      </c>
      <c r="R16" s="11">
        <v>0.9</v>
      </c>
      <c r="S16" s="11">
        <v>1</v>
      </c>
      <c r="T16" s="4" t="s">
        <v>81</v>
      </c>
      <c r="U16" s="4" t="s">
        <v>82</v>
      </c>
    </row>
    <row r="17" spans="1:21" ht="63" customHeight="1" x14ac:dyDescent="0.25">
      <c r="A17" s="247"/>
      <c r="B17" s="247"/>
      <c r="C17" s="4" t="s">
        <v>83</v>
      </c>
      <c r="D17" s="4" t="s">
        <v>84</v>
      </c>
      <c r="E17" s="269"/>
      <c r="F17" s="247"/>
      <c r="G17" s="36" t="s">
        <v>243</v>
      </c>
      <c r="H17" s="4"/>
      <c r="I17" s="12"/>
      <c r="J17" s="4"/>
      <c r="K17" s="4"/>
      <c r="L17" s="4"/>
      <c r="M17" s="4"/>
      <c r="N17" s="4"/>
      <c r="O17" s="4"/>
      <c r="P17" s="4"/>
      <c r="Q17" s="4"/>
      <c r="R17" s="4"/>
      <c r="S17" s="4"/>
      <c r="T17" s="4" t="s">
        <v>85</v>
      </c>
      <c r="U17" s="39" t="s">
        <v>86</v>
      </c>
    </row>
    <row r="18" spans="1:21" ht="225" customHeight="1" x14ac:dyDescent="0.25">
      <c r="A18" s="257" t="s">
        <v>87</v>
      </c>
      <c r="B18" s="257" t="s">
        <v>87</v>
      </c>
      <c r="C18" s="267" t="s">
        <v>88</v>
      </c>
      <c r="D18" s="267" t="s">
        <v>89</v>
      </c>
      <c r="E18" s="269"/>
      <c r="F18" s="40" t="s">
        <v>90</v>
      </c>
      <c r="G18" s="40" t="s">
        <v>228</v>
      </c>
      <c r="H18" s="44" t="s">
        <v>233</v>
      </c>
      <c r="I18" s="69" t="s">
        <v>257</v>
      </c>
      <c r="J18" s="16"/>
      <c r="K18" s="42" t="s">
        <v>180</v>
      </c>
      <c r="L18" s="42" t="s">
        <v>227</v>
      </c>
      <c r="M18" s="42" t="s">
        <v>225</v>
      </c>
      <c r="N18" s="42" t="s">
        <v>226</v>
      </c>
      <c r="O18" s="42" t="s">
        <v>181</v>
      </c>
      <c r="P18" s="16"/>
      <c r="Q18" s="16"/>
      <c r="R18" s="16"/>
      <c r="S18" s="16"/>
      <c r="T18" s="16" t="s">
        <v>91</v>
      </c>
      <c r="U18" s="16" t="s">
        <v>92</v>
      </c>
    </row>
    <row r="19" spans="1:21" ht="82.5" customHeight="1" x14ac:dyDescent="0.25">
      <c r="A19" s="246"/>
      <c r="B19" s="246"/>
      <c r="C19" s="247"/>
      <c r="D19" s="247"/>
      <c r="E19" s="269"/>
      <c r="F19" s="40" t="s">
        <v>182</v>
      </c>
      <c r="G19" s="40" t="s">
        <v>200</v>
      </c>
      <c r="H19" s="44" t="s">
        <v>186</v>
      </c>
      <c r="I19" s="44" t="s">
        <v>184</v>
      </c>
      <c r="J19" s="41" t="s">
        <v>185</v>
      </c>
      <c r="K19" s="41" t="s">
        <v>187</v>
      </c>
      <c r="L19" s="41" t="s">
        <v>188</v>
      </c>
      <c r="M19" s="41" t="s">
        <v>189</v>
      </c>
      <c r="N19" s="41" t="s">
        <v>190</v>
      </c>
      <c r="O19" s="41" t="s">
        <v>191</v>
      </c>
      <c r="P19" s="41" t="s">
        <v>192</v>
      </c>
      <c r="Q19" s="41" t="s">
        <v>193</v>
      </c>
      <c r="R19" s="41" t="s">
        <v>194</v>
      </c>
      <c r="S19" s="41" t="s">
        <v>195</v>
      </c>
      <c r="T19" s="16" t="s">
        <v>91</v>
      </c>
      <c r="U19" s="16" t="s">
        <v>254</v>
      </c>
    </row>
    <row r="20" spans="1:21" ht="243.75" customHeight="1" x14ac:dyDescent="0.25">
      <c r="A20" s="246"/>
      <c r="B20" s="246"/>
      <c r="C20" s="16" t="s">
        <v>93</v>
      </c>
      <c r="D20" s="16" t="s">
        <v>94</v>
      </c>
      <c r="E20" s="269"/>
      <c r="F20" s="40" t="s">
        <v>196</v>
      </c>
      <c r="G20" s="46" t="s">
        <v>95</v>
      </c>
      <c r="H20" s="15" t="s">
        <v>246</v>
      </c>
      <c r="I20" s="40" t="s">
        <v>199</v>
      </c>
      <c r="J20" s="40" t="s">
        <v>202</v>
      </c>
      <c r="K20" s="40" t="s">
        <v>197</v>
      </c>
      <c r="L20" s="43" t="s">
        <v>198</v>
      </c>
      <c r="M20" s="43" t="s">
        <v>198</v>
      </c>
      <c r="N20" s="43" t="s">
        <v>198</v>
      </c>
      <c r="O20" s="43" t="s">
        <v>198</v>
      </c>
      <c r="P20" s="43" t="s">
        <v>198</v>
      </c>
      <c r="Q20" s="43" t="s">
        <v>198</v>
      </c>
      <c r="R20" s="43" t="s">
        <v>198</v>
      </c>
      <c r="S20" s="17"/>
      <c r="T20" s="16" t="s">
        <v>96</v>
      </c>
      <c r="U20" s="17"/>
    </row>
    <row r="21" spans="1:21" ht="156.75" customHeight="1" x14ac:dyDescent="0.25">
      <c r="A21" s="246"/>
      <c r="B21" s="246"/>
      <c r="C21" s="16" t="s">
        <v>97</v>
      </c>
      <c r="D21" s="16" t="s">
        <v>98</v>
      </c>
      <c r="E21" s="269"/>
      <c r="F21" s="44" t="s">
        <v>229</v>
      </c>
      <c r="G21" s="44" t="s">
        <v>201</v>
      </c>
      <c r="H21" s="41" t="s">
        <v>203</v>
      </c>
      <c r="I21" s="44" t="s">
        <v>207</v>
      </c>
      <c r="J21" s="44" t="s">
        <v>204</v>
      </c>
      <c r="K21" s="44" t="s">
        <v>208</v>
      </c>
      <c r="L21" s="47"/>
      <c r="M21" s="47"/>
      <c r="N21" s="47"/>
      <c r="O21" s="47"/>
      <c r="P21" s="47"/>
      <c r="Q21" s="47"/>
      <c r="R21" s="47"/>
      <c r="S21" s="47"/>
      <c r="T21" s="41" t="s">
        <v>99</v>
      </c>
      <c r="U21" s="41" t="s">
        <v>100</v>
      </c>
    </row>
    <row r="22" spans="1:21" ht="194.25" customHeight="1" x14ac:dyDescent="0.25">
      <c r="A22" s="246"/>
      <c r="B22" s="246"/>
      <c r="C22" s="42" t="s">
        <v>101</v>
      </c>
      <c r="D22" s="46" t="s">
        <v>102</v>
      </c>
      <c r="E22" s="269"/>
      <c r="F22" s="45" t="s">
        <v>205</v>
      </c>
      <c r="G22" s="44" t="s">
        <v>230</v>
      </c>
      <c r="H22" s="41" t="s">
        <v>103</v>
      </c>
      <c r="I22" s="44" t="s">
        <v>206</v>
      </c>
      <c r="J22" s="44"/>
      <c r="K22" s="44" t="s">
        <v>209</v>
      </c>
      <c r="L22" s="47">
        <v>0.1</v>
      </c>
      <c r="M22" s="47">
        <v>0.2</v>
      </c>
      <c r="N22" s="47">
        <v>0.3</v>
      </c>
      <c r="O22" s="47">
        <v>0.4</v>
      </c>
      <c r="P22" s="47">
        <v>0.6</v>
      </c>
      <c r="Q22" s="47">
        <v>0.7</v>
      </c>
      <c r="R22" s="47">
        <v>0.8</v>
      </c>
      <c r="S22" s="47">
        <v>1</v>
      </c>
      <c r="T22" s="41" t="s">
        <v>99</v>
      </c>
      <c r="U22" s="41" t="s">
        <v>104</v>
      </c>
    </row>
    <row r="23" spans="1:21" ht="78.75" customHeight="1" x14ac:dyDescent="0.25">
      <c r="A23" s="246"/>
      <c r="B23" s="246"/>
      <c r="C23" s="42" t="s">
        <v>105</v>
      </c>
      <c r="D23" s="42" t="s">
        <v>106</v>
      </c>
      <c r="E23" s="269"/>
      <c r="F23" s="64" t="s">
        <v>255</v>
      </c>
      <c r="G23" s="40" t="s">
        <v>210</v>
      </c>
      <c r="H23" s="48" t="s">
        <v>107</v>
      </c>
      <c r="I23" s="62" t="s">
        <v>247</v>
      </c>
      <c r="J23" s="16"/>
      <c r="K23" s="40" t="s">
        <v>211</v>
      </c>
      <c r="L23" s="16"/>
      <c r="M23" s="16"/>
      <c r="N23" s="16"/>
      <c r="O23" s="16"/>
      <c r="P23" s="16"/>
      <c r="Q23" s="16"/>
      <c r="R23" s="16"/>
      <c r="S23" s="16"/>
      <c r="T23" s="16" t="s">
        <v>108</v>
      </c>
      <c r="U23" s="18" t="s">
        <v>30</v>
      </c>
    </row>
    <row r="24" spans="1:21" ht="87" customHeight="1" x14ac:dyDescent="0.25">
      <c r="A24" s="247"/>
      <c r="B24" s="247"/>
      <c r="C24" s="42" t="s">
        <v>109</v>
      </c>
      <c r="D24" s="42" t="s">
        <v>110</v>
      </c>
      <c r="E24" s="269"/>
      <c r="F24" s="16"/>
      <c r="G24" s="40" t="s">
        <v>111</v>
      </c>
      <c r="H24" s="16"/>
      <c r="I24" s="44" t="s">
        <v>112</v>
      </c>
      <c r="J24" s="15">
        <v>2</v>
      </c>
      <c r="K24" s="15">
        <v>8</v>
      </c>
      <c r="L24" s="16"/>
      <c r="M24" s="16"/>
      <c r="N24" s="16"/>
      <c r="O24" s="16"/>
      <c r="P24" s="16"/>
      <c r="Q24" s="16"/>
      <c r="R24" s="16"/>
      <c r="S24" s="16"/>
      <c r="T24" s="18" t="s">
        <v>113</v>
      </c>
      <c r="U24" s="18" t="s">
        <v>114</v>
      </c>
    </row>
    <row r="25" spans="1:21" ht="148.5" customHeight="1" x14ac:dyDescent="0.25">
      <c r="A25" s="245" t="s">
        <v>115</v>
      </c>
      <c r="B25" s="245" t="s">
        <v>116</v>
      </c>
      <c r="C25" s="253" t="s">
        <v>117</v>
      </c>
      <c r="D25" s="49" t="s">
        <v>214</v>
      </c>
      <c r="E25" s="269"/>
      <c r="F25" s="253" t="s">
        <v>212</v>
      </c>
      <c r="G25" s="59" t="s">
        <v>118</v>
      </c>
      <c r="H25" s="258" t="s">
        <v>213</v>
      </c>
      <c r="I25" s="56" t="s">
        <v>119</v>
      </c>
      <c r="J25" s="50" t="s">
        <v>120</v>
      </c>
      <c r="K25" s="20"/>
      <c r="L25" s="20"/>
      <c r="M25" s="20"/>
      <c r="N25" s="20"/>
      <c r="O25" s="20"/>
      <c r="P25" s="20"/>
      <c r="Q25" s="20"/>
      <c r="R25" s="20"/>
      <c r="S25" s="20"/>
      <c r="T25" s="21" t="s">
        <v>121</v>
      </c>
      <c r="U25" s="22"/>
    </row>
    <row r="26" spans="1:21" ht="111" customHeight="1" x14ac:dyDescent="0.25">
      <c r="A26" s="246"/>
      <c r="B26" s="246"/>
      <c r="C26" s="246"/>
      <c r="D26" s="49" t="s">
        <v>122</v>
      </c>
      <c r="E26" s="269"/>
      <c r="F26" s="246"/>
      <c r="G26" s="59" t="s">
        <v>123</v>
      </c>
      <c r="H26" s="259"/>
      <c r="I26" s="56" t="s">
        <v>119</v>
      </c>
      <c r="J26" s="19"/>
      <c r="K26" s="51" t="s">
        <v>124</v>
      </c>
      <c r="L26" s="19"/>
      <c r="M26" s="19"/>
      <c r="N26" s="19"/>
      <c r="O26" s="19"/>
      <c r="P26" s="19"/>
      <c r="Q26" s="19"/>
      <c r="R26" s="19"/>
      <c r="S26" s="19"/>
      <c r="T26" s="21" t="s">
        <v>125</v>
      </c>
      <c r="U26" s="19" t="s">
        <v>126</v>
      </c>
    </row>
    <row r="27" spans="1:21" ht="138.75" customHeight="1" x14ac:dyDescent="0.25">
      <c r="A27" s="246"/>
      <c r="B27" s="246"/>
      <c r="C27" s="247"/>
      <c r="D27" s="49" t="s">
        <v>127</v>
      </c>
      <c r="E27" s="269"/>
      <c r="F27" s="247"/>
      <c r="G27" s="59" t="s">
        <v>128</v>
      </c>
      <c r="H27" s="260"/>
      <c r="I27" s="56" t="s">
        <v>119</v>
      </c>
      <c r="J27" s="19"/>
      <c r="K27" s="51" t="s">
        <v>215</v>
      </c>
      <c r="L27" s="19"/>
      <c r="M27" s="19"/>
      <c r="N27" s="19"/>
      <c r="O27" s="19"/>
      <c r="P27" s="19"/>
      <c r="Q27" s="19"/>
      <c r="R27" s="19"/>
      <c r="S27" s="19"/>
      <c r="T27" s="21" t="s">
        <v>129</v>
      </c>
      <c r="U27" s="22"/>
    </row>
    <row r="28" spans="1:21" ht="150" customHeight="1" x14ac:dyDescent="0.25">
      <c r="A28" s="246"/>
      <c r="B28" s="246"/>
      <c r="C28" s="49" t="s">
        <v>130</v>
      </c>
      <c r="D28" s="49" t="s">
        <v>131</v>
      </c>
      <c r="E28" s="269"/>
      <c r="F28" s="53" t="s">
        <v>216</v>
      </c>
      <c r="G28" s="54" t="s">
        <v>231</v>
      </c>
      <c r="H28" s="19"/>
      <c r="I28" s="19" t="s">
        <v>256</v>
      </c>
      <c r="J28" s="19"/>
      <c r="K28" s="19"/>
      <c r="L28" s="19"/>
      <c r="M28" s="19"/>
      <c r="N28" s="19"/>
      <c r="O28" s="19"/>
      <c r="P28" s="19"/>
      <c r="Q28" s="19"/>
      <c r="R28" s="19"/>
      <c r="S28" s="19"/>
      <c r="T28" s="21" t="s">
        <v>132</v>
      </c>
      <c r="U28" s="66" t="s">
        <v>133</v>
      </c>
    </row>
    <row r="29" spans="1:21" ht="129.75" customHeight="1" x14ac:dyDescent="0.25">
      <c r="A29" s="246"/>
      <c r="B29" s="247"/>
      <c r="C29" s="49" t="s">
        <v>134</v>
      </c>
      <c r="D29" s="52" t="s">
        <v>135</v>
      </c>
      <c r="E29" s="269"/>
      <c r="F29" s="53" t="s">
        <v>217</v>
      </c>
      <c r="G29" s="52" t="s">
        <v>218</v>
      </c>
      <c r="H29" s="55" t="s">
        <v>136</v>
      </c>
      <c r="I29" s="56" t="s">
        <v>137</v>
      </c>
      <c r="J29" s="55" t="s">
        <v>138</v>
      </c>
      <c r="K29" s="19">
        <v>200</v>
      </c>
      <c r="L29" s="19">
        <v>200</v>
      </c>
      <c r="M29" s="19">
        <v>200</v>
      </c>
      <c r="N29" s="19">
        <v>200</v>
      </c>
      <c r="O29" s="19">
        <v>200</v>
      </c>
      <c r="P29" s="19">
        <v>200</v>
      </c>
      <c r="Q29" s="19">
        <v>200</v>
      </c>
      <c r="R29" s="19">
        <v>200</v>
      </c>
      <c r="S29" s="19">
        <v>200</v>
      </c>
      <c r="T29" s="65" t="s">
        <v>139</v>
      </c>
      <c r="U29" s="68" t="s">
        <v>140</v>
      </c>
    </row>
    <row r="30" spans="1:21" ht="42" customHeight="1" x14ac:dyDescent="0.25">
      <c r="A30" s="246"/>
      <c r="B30" s="248" t="s">
        <v>141</v>
      </c>
      <c r="C30" s="254" t="s">
        <v>142</v>
      </c>
      <c r="D30" s="261" t="s">
        <v>143</v>
      </c>
      <c r="E30" s="269"/>
      <c r="F30" s="262" t="s">
        <v>232</v>
      </c>
      <c r="G30" s="19" t="s">
        <v>248</v>
      </c>
      <c r="H30" s="19" t="s">
        <v>144</v>
      </c>
      <c r="I30" s="19" t="s">
        <v>249</v>
      </c>
      <c r="J30" s="19" t="s">
        <v>145</v>
      </c>
      <c r="K30" s="19"/>
      <c r="L30" s="23">
        <v>0.1</v>
      </c>
      <c r="M30" s="23">
        <v>0.2</v>
      </c>
      <c r="N30" s="23">
        <v>0.3</v>
      </c>
      <c r="O30" s="23">
        <v>0.4</v>
      </c>
      <c r="P30" s="23">
        <v>0.5</v>
      </c>
      <c r="Q30" s="23">
        <v>0.6</v>
      </c>
      <c r="R30" s="23">
        <v>0.8</v>
      </c>
      <c r="S30" s="23">
        <v>1</v>
      </c>
      <c r="T30" s="21" t="s">
        <v>146</v>
      </c>
      <c r="U30" s="67" t="s">
        <v>147</v>
      </c>
    </row>
    <row r="31" spans="1:21" ht="97.5" customHeight="1" x14ac:dyDescent="0.25">
      <c r="A31" s="246"/>
      <c r="B31" s="246"/>
      <c r="C31" s="246"/>
      <c r="D31" s="246"/>
      <c r="E31" s="269"/>
      <c r="F31" s="263"/>
      <c r="G31" s="63" t="s">
        <v>250</v>
      </c>
      <c r="H31" s="19"/>
      <c r="I31" s="49" t="s">
        <v>219</v>
      </c>
      <c r="J31" s="19" t="s">
        <v>148</v>
      </c>
      <c r="K31" s="19"/>
      <c r="L31" s="23">
        <v>0.5</v>
      </c>
      <c r="M31" s="23">
        <v>1</v>
      </c>
      <c r="N31" s="19"/>
      <c r="O31" s="19"/>
      <c r="P31" s="19"/>
      <c r="Q31" s="19"/>
      <c r="R31" s="19"/>
      <c r="S31" s="19"/>
      <c r="T31" s="21"/>
      <c r="U31" s="19"/>
    </row>
    <row r="32" spans="1:21" ht="42" customHeight="1" x14ac:dyDescent="0.25">
      <c r="A32" s="246"/>
      <c r="B32" s="247"/>
      <c r="C32" s="247"/>
      <c r="D32" s="247"/>
      <c r="E32" s="269"/>
      <c r="F32" s="264"/>
      <c r="G32" s="19" t="s">
        <v>251</v>
      </c>
      <c r="H32" s="19" t="s">
        <v>149</v>
      </c>
      <c r="I32" s="49" t="s">
        <v>220</v>
      </c>
      <c r="J32" s="23">
        <v>0.1</v>
      </c>
      <c r="K32" s="23">
        <v>0.2</v>
      </c>
      <c r="L32" s="23">
        <v>0.3</v>
      </c>
      <c r="M32" s="23">
        <v>0.4</v>
      </c>
      <c r="N32" s="23">
        <v>0.5</v>
      </c>
      <c r="O32" s="23">
        <v>0.6</v>
      </c>
      <c r="P32" s="23">
        <v>0.7</v>
      </c>
      <c r="Q32" s="23">
        <v>0.8</v>
      </c>
      <c r="R32" s="23">
        <v>0.9</v>
      </c>
      <c r="S32" s="23">
        <v>1</v>
      </c>
      <c r="T32" s="21"/>
      <c r="U32" s="19"/>
    </row>
    <row r="33" spans="1:21" ht="109.5" customHeight="1" x14ac:dyDescent="0.25">
      <c r="A33" s="247"/>
      <c r="B33" s="24" t="s">
        <v>150</v>
      </c>
      <c r="C33" s="49" t="s">
        <v>151</v>
      </c>
      <c r="D33" s="49" t="s">
        <v>152</v>
      </c>
      <c r="E33" s="270"/>
      <c r="F33" s="19"/>
      <c r="G33" s="19" t="s">
        <v>252</v>
      </c>
      <c r="H33" s="19"/>
      <c r="I33" s="19">
        <v>10</v>
      </c>
      <c r="J33" s="19">
        <v>1</v>
      </c>
      <c r="K33" s="19">
        <v>1</v>
      </c>
      <c r="L33" s="19">
        <v>1</v>
      </c>
      <c r="M33" s="19">
        <v>1</v>
      </c>
      <c r="N33" s="19">
        <v>1</v>
      </c>
      <c r="O33" s="19">
        <v>1</v>
      </c>
      <c r="P33" s="19">
        <v>1</v>
      </c>
      <c r="Q33" s="19">
        <v>1</v>
      </c>
      <c r="R33" s="19">
        <v>1</v>
      </c>
      <c r="S33" s="19"/>
      <c r="T33" s="19" t="s">
        <v>153</v>
      </c>
      <c r="U33" s="22"/>
    </row>
    <row r="34" spans="1:21" ht="15.75" customHeight="1" x14ac:dyDescent="0.25"/>
    <row r="35" spans="1:21" ht="15.75" customHeight="1" x14ac:dyDescent="0.25"/>
    <row r="36" spans="1:21" ht="15.75" customHeight="1" x14ac:dyDescent="0.25"/>
    <row r="37" spans="1:21" ht="15.75" customHeight="1" x14ac:dyDescent="0.25"/>
    <row r="38" spans="1:21" ht="15.75" customHeight="1" x14ac:dyDescent="0.25"/>
    <row r="39" spans="1:21" ht="15.75" customHeight="1" x14ac:dyDescent="0.25"/>
    <row r="40" spans="1:21" ht="15.75" customHeight="1" x14ac:dyDescent="0.25"/>
    <row r="41" spans="1:21" ht="15.75" customHeight="1" x14ac:dyDescent="0.25"/>
    <row r="42" spans="1:21" ht="15.75" customHeight="1" x14ac:dyDescent="0.25"/>
    <row r="43" spans="1:21" ht="15.75" customHeight="1" x14ac:dyDescent="0.25"/>
    <row r="44" spans="1:21" ht="15.75" customHeight="1" x14ac:dyDescent="0.25"/>
    <row r="45" spans="1:21" ht="15.75" customHeight="1" x14ac:dyDescent="0.25"/>
    <row r="46" spans="1:21" ht="15.75" customHeight="1" x14ac:dyDescent="0.25"/>
    <row r="47" spans="1:21" ht="15.75" customHeight="1" x14ac:dyDescent="0.25"/>
    <row r="48" spans="1:2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28">
    <mergeCell ref="H25:H27"/>
    <mergeCell ref="D30:D32"/>
    <mergeCell ref="F30:F32"/>
    <mergeCell ref="C12:C13"/>
    <mergeCell ref="F14:F17"/>
    <mergeCell ref="C15:C16"/>
    <mergeCell ref="C18:C19"/>
    <mergeCell ref="D18:D19"/>
    <mergeCell ref="F25:F27"/>
    <mergeCell ref="E6:E33"/>
    <mergeCell ref="F6:F7"/>
    <mergeCell ref="F9:F10"/>
    <mergeCell ref="B1:R3"/>
    <mergeCell ref="A4:U4"/>
    <mergeCell ref="G9:G10"/>
    <mergeCell ref="A25:A33"/>
    <mergeCell ref="B25:B29"/>
    <mergeCell ref="B30:B32"/>
    <mergeCell ref="A1:A3"/>
    <mergeCell ref="C6:C11"/>
    <mergeCell ref="C25:C27"/>
    <mergeCell ref="C30:C32"/>
    <mergeCell ref="B6:B11"/>
    <mergeCell ref="B12:B13"/>
    <mergeCell ref="A6:A17"/>
    <mergeCell ref="B14:B17"/>
    <mergeCell ref="A18:A24"/>
    <mergeCell ref="B18:B24"/>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997"/>
  <sheetViews>
    <sheetView tabSelected="1" topLeftCell="V1" zoomScale="80" zoomScaleNormal="80" workbookViewId="0">
      <selection activeCell="AC13" sqref="AC13"/>
    </sheetView>
  </sheetViews>
  <sheetFormatPr baseColWidth="10" defaultColWidth="14.42578125" defaultRowHeight="13.5" x14ac:dyDescent="0.25"/>
  <cols>
    <col min="1" max="1" width="10.42578125" style="76" customWidth="1"/>
    <col min="2" max="2" width="8.28515625" style="76" customWidth="1"/>
    <col min="3" max="3" width="35.140625" style="76" customWidth="1"/>
    <col min="4" max="4" width="44.42578125" style="76" customWidth="1"/>
    <col min="5" max="5" width="13.42578125" style="76" customWidth="1"/>
    <col min="6" max="6" width="53.42578125" style="76" customWidth="1"/>
    <col min="7" max="7" width="53.28515625" style="76" customWidth="1"/>
    <col min="8" max="8" width="62" style="76" customWidth="1"/>
    <col min="9" max="9" width="53.28515625" style="76" customWidth="1"/>
    <col min="10" max="10" width="28.7109375" style="76" customWidth="1"/>
    <col min="11" max="11" width="23.140625" style="76" customWidth="1"/>
    <col min="12" max="12" width="22.42578125" style="76" customWidth="1"/>
    <col min="13" max="13" width="24.5703125" style="76" customWidth="1"/>
    <col min="14" max="14" width="26.140625" style="76" customWidth="1"/>
    <col min="15" max="15" width="20" style="76" customWidth="1"/>
    <col min="16" max="16" width="25" style="76" customWidth="1"/>
    <col min="17" max="17" width="19.140625" style="76" customWidth="1"/>
    <col min="18" max="18" width="18.28515625" style="76" customWidth="1"/>
    <col min="19" max="19" width="21.5703125" style="76" customWidth="1"/>
    <col min="20" max="20" width="19.28515625" style="76" customWidth="1"/>
    <col min="21" max="21" width="18.7109375" style="76" customWidth="1"/>
    <col min="22" max="22" width="20" style="76" customWidth="1"/>
    <col min="23" max="23" width="19.7109375" style="76" customWidth="1"/>
    <col min="24" max="24" width="21" style="76" customWidth="1"/>
    <col min="25" max="25" width="19.28515625" style="76" customWidth="1"/>
    <col min="26" max="26" width="23.140625" style="76" customWidth="1"/>
    <col min="27" max="27" width="22.7109375" style="76" customWidth="1"/>
    <col min="28" max="28" width="22.28515625" style="76" customWidth="1"/>
    <col min="29" max="34" width="14.42578125" style="76"/>
    <col min="35" max="35" width="16.7109375" style="76" customWidth="1"/>
    <col min="36" max="36" width="17.28515625" style="76" customWidth="1"/>
    <col min="37" max="38" width="17.28515625" style="197" customWidth="1"/>
    <col min="39" max="41" width="14.42578125" style="76"/>
    <col min="42" max="42" width="16" style="76" customWidth="1"/>
    <col min="43" max="43" width="17.28515625" style="76" customWidth="1"/>
    <col min="44" max="44" width="17.42578125" style="76" customWidth="1"/>
    <col min="45" max="50" width="14.42578125" style="76"/>
    <col min="51" max="52" width="14.42578125" style="229"/>
    <col min="53" max="58" width="14.42578125" style="76"/>
    <col min="59" max="59" width="24.5703125" style="76" customWidth="1"/>
    <col min="60" max="60" width="26.5703125" style="76" customWidth="1"/>
    <col min="61" max="16384" width="14.42578125" style="76"/>
  </cols>
  <sheetData>
    <row r="1" spans="1:63" ht="15.75" customHeight="1" x14ac:dyDescent="0.25">
      <c r="A1" s="285"/>
      <c r="B1" s="288" t="s">
        <v>1</v>
      </c>
      <c r="C1" s="289"/>
      <c r="D1" s="289"/>
      <c r="E1" s="289"/>
      <c r="F1" s="289"/>
      <c r="G1" s="289"/>
      <c r="H1" s="289"/>
      <c r="I1" s="289"/>
      <c r="J1" s="289"/>
    </row>
    <row r="2" spans="1:63" ht="15.75" customHeight="1" x14ac:dyDescent="0.25">
      <c r="A2" s="286"/>
      <c r="B2" s="289"/>
      <c r="C2" s="289"/>
      <c r="D2" s="289"/>
      <c r="E2" s="289"/>
      <c r="F2" s="289"/>
      <c r="G2" s="289"/>
      <c r="H2" s="289"/>
      <c r="I2" s="289"/>
      <c r="J2" s="289"/>
    </row>
    <row r="3" spans="1:63" ht="15.75" customHeight="1" x14ac:dyDescent="0.25">
      <c r="A3" s="287"/>
      <c r="B3" s="290"/>
      <c r="C3" s="290"/>
      <c r="D3" s="290"/>
      <c r="E3" s="290"/>
      <c r="F3" s="290"/>
      <c r="G3" s="290"/>
      <c r="H3" s="290"/>
      <c r="I3" s="290"/>
      <c r="J3" s="290"/>
    </row>
    <row r="4" spans="1:63" x14ac:dyDescent="0.25">
      <c r="A4" s="291" t="s">
        <v>244</v>
      </c>
      <c r="B4" s="292"/>
      <c r="C4" s="292"/>
      <c r="D4" s="292"/>
      <c r="E4" s="292"/>
      <c r="F4" s="292"/>
      <c r="G4" s="292"/>
      <c r="H4" s="292"/>
      <c r="I4" s="292"/>
      <c r="J4" s="292"/>
      <c r="K4" s="77"/>
      <c r="L4" s="77"/>
      <c r="M4" s="77" t="s">
        <v>258</v>
      </c>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307"/>
      <c r="BD4" s="307"/>
      <c r="BE4" s="307"/>
      <c r="BF4" s="307"/>
      <c r="BG4" s="77"/>
      <c r="BH4" s="77"/>
      <c r="BI4" s="229"/>
      <c r="BJ4" s="229"/>
      <c r="BK4" s="229"/>
    </row>
    <row r="5" spans="1:63" ht="43.5" customHeight="1" x14ac:dyDescent="0.25">
      <c r="A5" s="78" t="s">
        <v>2</v>
      </c>
      <c r="B5" s="78" t="s">
        <v>3</v>
      </c>
      <c r="C5" s="78" t="s">
        <v>4</v>
      </c>
      <c r="D5" s="78" t="s">
        <v>5</v>
      </c>
      <c r="E5" s="78" t="s">
        <v>6</v>
      </c>
      <c r="F5" s="78" t="s">
        <v>7</v>
      </c>
      <c r="G5" s="78" t="s">
        <v>8</v>
      </c>
      <c r="H5" s="78" t="s">
        <v>9</v>
      </c>
      <c r="I5" s="78" t="s">
        <v>10</v>
      </c>
      <c r="J5" s="78" t="s">
        <v>11</v>
      </c>
      <c r="K5" s="306" t="s">
        <v>259</v>
      </c>
      <c r="L5" s="306"/>
      <c r="M5" s="306" t="s">
        <v>30</v>
      </c>
      <c r="N5" s="306"/>
      <c r="O5" s="306" t="s">
        <v>260</v>
      </c>
      <c r="P5" s="306"/>
      <c r="Q5" s="306" t="s">
        <v>154</v>
      </c>
      <c r="R5" s="306"/>
      <c r="S5" s="306" t="s">
        <v>261</v>
      </c>
      <c r="T5" s="306"/>
      <c r="U5" s="306" t="s">
        <v>262</v>
      </c>
      <c r="V5" s="306"/>
      <c r="W5" s="306" t="s">
        <v>263</v>
      </c>
      <c r="X5" s="306"/>
      <c r="Y5" s="306" t="s">
        <v>264</v>
      </c>
      <c r="Z5" s="306"/>
      <c r="AA5" s="306" t="s">
        <v>265</v>
      </c>
      <c r="AB5" s="306"/>
      <c r="AC5" s="306" t="s">
        <v>266</v>
      </c>
      <c r="AD5" s="306"/>
      <c r="AE5" s="306" t="s">
        <v>267</v>
      </c>
      <c r="AF5" s="306"/>
      <c r="AG5" s="306" t="s">
        <v>268</v>
      </c>
      <c r="AH5" s="306"/>
      <c r="AI5" s="306" t="s">
        <v>269</v>
      </c>
      <c r="AJ5" s="306"/>
      <c r="AK5" s="306" t="s">
        <v>416</v>
      </c>
      <c r="AL5" s="306"/>
      <c r="AM5" s="306" t="s">
        <v>270</v>
      </c>
      <c r="AN5" s="306"/>
      <c r="AO5" s="306" t="s">
        <v>271</v>
      </c>
      <c r="AP5" s="306"/>
      <c r="AQ5" s="306" t="s">
        <v>272</v>
      </c>
      <c r="AR5" s="306"/>
      <c r="AS5" s="306" t="s">
        <v>273</v>
      </c>
      <c r="AT5" s="306"/>
      <c r="AU5" s="306" t="s">
        <v>274</v>
      </c>
      <c r="AV5" s="306"/>
      <c r="AW5" s="306" t="s">
        <v>275</v>
      </c>
      <c r="AX5" s="306"/>
      <c r="AY5" s="306" t="s">
        <v>446</v>
      </c>
      <c r="AZ5" s="306"/>
      <c r="BA5" s="306" t="s">
        <v>121</v>
      </c>
      <c r="BB5" s="306"/>
      <c r="BC5" s="306" t="s">
        <v>276</v>
      </c>
      <c r="BD5" s="306"/>
      <c r="BE5" s="306" t="s">
        <v>338</v>
      </c>
      <c r="BF5" s="306"/>
      <c r="BG5" s="79" t="s">
        <v>21</v>
      </c>
      <c r="BH5" s="79" t="s">
        <v>22</v>
      </c>
    </row>
    <row r="6" spans="1:63" ht="189" customHeight="1" x14ac:dyDescent="0.25">
      <c r="A6" s="273" t="s">
        <v>23</v>
      </c>
      <c r="B6" s="293" t="s">
        <v>24</v>
      </c>
      <c r="C6" s="294" t="s">
        <v>25</v>
      </c>
      <c r="D6" s="80" t="s">
        <v>26</v>
      </c>
      <c r="E6" s="295" t="s">
        <v>73</v>
      </c>
      <c r="F6" s="294" t="s">
        <v>364</v>
      </c>
      <c r="G6" s="81" t="s">
        <v>365</v>
      </c>
      <c r="H6" s="80" t="s">
        <v>174</v>
      </c>
      <c r="I6" s="82" t="s">
        <v>175</v>
      </c>
      <c r="J6" s="81" t="s">
        <v>29</v>
      </c>
      <c r="K6" s="83"/>
      <c r="L6" s="83"/>
      <c r="M6" s="84">
        <v>3049820</v>
      </c>
      <c r="N6" s="71" t="s">
        <v>410</v>
      </c>
      <c r="O6" s="84">
        <v>1900000</v>
      </c>
      <c r="P6" s="83" t="s">
        <v>277</v>
      </c>
      <c r="Q6" s="83"/>
      <c r="R6" s="83"/>
      <c r="S6" s="83"/>
      <c r="T6" s="83"/>
      <c r="U6" s="83"/>
      <c r="V6" s="83"/>
      <c r="W6" s="84"/>
      <c r="X6" s="83"/>
      <c r="Y6" s="85"/>
      <c r="Z6" s="83"/>
      <c r="AA6" s="212"/>
      <c r="AB6" s="213"/>
      <c r="AC6" s="83"/>
      <c r="AD6" s="83"/>
      <c r="AE6" s="83"/>
      <c r="AF6" s="83"/>
      <c r="AG6" s="83"/>
      <c r="AH6" s="83"/>
      <c r="AI6" s="86"/>
      <c r="AJ6" s="197"/>
      <c r="AO6" s="87"/>
      <c r="AP6" s="72"/>
      <c r="AW6" s="197"/>
      <c r="AX6" s="197"/>
      <c r="BG6" s="76" t="s">
        <v>30</v>
      </c>
      <c r="BH6" s="88" t="s">
        <v>31</v>
      </c>
    </row>
    <row r="7" spans="1:63" ht="117.75" customHeight="1" x14ac:dyDescent="0.25">
      <c r="A7" s="274"/>
      <c r="B7" s="274"/>
      <c r="C7" s="274"/>
      <c r="D7" s="80" t="s">
        <v>32</v>
      </c>
      <c r="E7" s="296"/>
      <c r="F7" s="275"/>
      <c r="G7" s="89" t="s">
        <v>366</v>
      </c>
      <c r="H7" s="90" t="s">
        <v>34</v>
      </c>
      <c r="I7" s="82" t="s">
        <v>35</v>
      </c>
      <c r="J7" s="91">
        <v>0.5</v>
      </c>
      <c r="K7" s="73"/>
      <c r="L7" s="73"/>
      <c r="M7" s="92">
        <f>1956000</f>
        <v>1956000</v>
      </c>
      <c r="N7" s="73" t="s">
        <v>283</v>
      </c>
      <c r="O7" s="92">
        <f>1600000+400000</f>
        <v>2000000</v>
      </c>
      <c r="P7" s="73" t="s">
        <v>284</v>
      </c>
      <c r="Q7" s="73"/>
      <c r="R7" s="73"/>
      <c r="S7" s="206">
        <v>2155466</v>
      </c>
      <c r="T7" s="207" t="s">
        <v>428</v>
      </c>
      <c r="U7" s="92">
        <f>1681286</f>
        <v>1681286</v>
      </c>
      <c r="V7" s="73" t="s">
        <v>285</v>
      </c>
      <c r="W7" s="92"/>
      <c r="X7" s="73"/>
      <c r="Y7" s="93"/>
      <c r="Z7" s="73"/>
      <c r="AA7" s="212"/>
      <c r="AB7" s="213"/>
      <c r="AC7" s="73"/>
      <c r="AD7" s="73"/>
      <c r="AE7" s="73"/>
      <c r="AF7" s="73"/>
      <c r="AG7" s="73"/>
      <c r="AH7" s="73"/>
      <c r="AI7" s="197"/>
      <c r="AJ7" s="197"/>
      <c r="AK7" s="94"/>
      <c r="AL7" s="94"/>
      <c r="AO7" s="197"/>
      <c r="AP7" s="197"/>
      <c r="AW7" s="197"/>
      <c r="AX7" s="197"/>
      <c r="BE7" s="92">
        <v>3534752</v>
      </c>
      <c r="BF7" s="73" t="s">
        <v>339</v>
      </c>
      <c r="BG7" s="88" t="s">
        <v>36</v>
      </c>
      <c r="BH7" s="88" t="s">
        <v>37</v>
      </c>
      <c r="BI7" s="94"/>
      <c r="BJ7" s="94"/>
      <c r="BK7" s="94"/>
    </row>
    <row r="8" spans="1:63" ht="97.5" customHeight="1" x14ac:dyDescent="0.25">
      <c r="A8" s="274"/>
      <c r="B8" s="274"/>
      <c r="C8" s="274"/>
      <c r="D8" s="80" t="s">
        <v>38</v>
      </c>
      <c r="E8" s="296"/>
      <c r="F8" s="90" t="s">
        <v>367</v>
      </c>
      <c r="G8" s="95"/>
      <c r="H8" s="80" t="s">
        <v>40</v>
      </c>
      <c r="I8" s="80" t="s">
        <v>221</v>
      </c>
      <c r="J8" s="80">
        <v>10</v>
      </c>
      <c r="K8" s="73"/>
      <c r="L8" s="73"/>
      <c r="M8" s="92">
        <v>1500750</v>
      </c>
      <c r="N8" s="73" t="s">
        <v>278</v>
      </c>
      <c r="O8" s="92"/>
      <c r="P8" s="73"/>
      <c r="Q8" s="308" t="s">
        <v>420</v>
      </c>
      <c r="R8" s="308"/>
      <c r="S8" s="310" t="s">
        <v>279</v>
      </c>
      <c r="T8" s="310"/>
      <c r="U8" s="73"/>
      <c r="V8" s="73"/>
      <c r="W8" s="92"/>
      <c r="X8" s="73"/>
      <c r="Y8" s="93"/>
      <c r="Z8" s="73"/>
      <c r="AA8" s="212"/>
      <c r="AB8" s="213"/>
      <c r="AC8" s="73"/>
      <c r="AD8" s="73"/>
      <c r="AE8" s="73"/>
      <c r="AF8" s="73"/>
      <c r="AG8" s="73"/>
      <c r="AH8" s="73"/>
      <c r="AI8" s="197"/>
      <c r="AJ8" s="197"/>
      <c r="AK8" s="94"/>
      <c r="AL8" s="94"/>
      <c r="AO8" s="197"/>
      <c r="AP8" s="197"/>
      <c r="AW8" s="197"/>
      <c r="AX8" s="197"/>
      <c r="BG8" s="88" t="s">
        <v>41</v>
      </c>
      <c r="BH8" s="88" t="s">
        <v>42</v>
      </c>
      <c r="BI8" s="94"/>
      <c r="BJ8" s="94"/>
      <c r="BK8" s="94"/>
    </row>
    <row r="9" spans="1:63" ht="84" customHeight="1" x14ac:dyDescent="0.25">
      <c r="A9" s="274"/>
      <c r="B9" s="274"/>
      <c r="C9" s="274"/>
      <c r="D9" s="82" t="s">
        <v>43</v>
      </c>
      <c r="E9" s="296"/>
      <c r="F9" s="298" t="s">
        <v>368</v>
      </c>
      <c r="G9" s="299" t="s">
        <v>369</v>
      </c>
      <c r="H9" s="80" t="s">
        <v>46</v>
      </c>
      <c r="I9" s="80" t="s">
        <v>47</v>
      </c>
      <c r="J9" s="80" t="s">
        <v>48</v>
      </c>
      <c r="K9" s="73"/>
      <c r="L9" s="73"/>
      <c r="M9" s="92">
        <v>1304000</v>
      </c>
      <c r="N9" s="73" t="s">
        <v>278</v>
      </c>
      <c r="O9" s="92"/>
      <c r="P9" s="73"/>
      <c r="Q9" s="73"/>
      <c r="R9" s="73"/>
      <c r="S9" s="73"/>
      <c r="T9" s="73"/>
      <c r="U9" s="73"/>
      <c r="V9" s="73"/>
      <c r="W9" s="92"/>
      <c r="X9" s="73"/>
      <c r="Y9" s="93"/>
      <c r="Z9" s="73"/>
      <c r="AA9" s="212"/>
      <c r="AB9" s="213"/>
      <c r="AC9" s="73"/>
      <c r="AD9" s="73"/>
      <c r="AE9" s="73"/>
      <c r="AF9" s="73"/>
      <c r="AG9" s="73"/>
      <c r="AH9" s="73"/>
      <c r="AI9" s="197"/>
      <c r="AJ9" s="197"/>
      <c r="AK9" s="94"/>
      <c r="AL9" s="94"/>
      <c r="AO9" s="197"/>
      <c r="AP9" s="197"/>
      <c r="AW9" s="197"/>
      <c r="AX9" s="197"/>
      <c r="BG9" s="94" t="s">
        <v>30</v>
      </c>
      <c r="BH9" s="88" t="s">
        <v>49</v>
      </c>
      <c r="BI9" s="94"/>
      <c r="BJ9" s="94"/>
      <c r="BK9" s="94"/>
    </row>
    <row r="10" spans="1:63" ht="51" customHeight="1" x14ac:dyDescent="0.25">
      <c r="A10" s="274"/>
      <c r="B10" s="274"/>
      <c r="C10" s="274"/>
      <c r="D10" s="80" t="s">
        <v>50</v>
      </c>
      <c r="E10" s="296"/>
      <c r="F10" s="275"/>
      <c r="G10" s="300"/>
      <c r="H10" s="80" t="s">
        <v>51</v>
      </c>
      <c r="I10" s="80" t="s">
        <v>52</v>
      </c>
      <c r="J10" s="80" t="s">
        <v>53</v>
      </c>
      <c r="K10" s="73"/>
      <c r="L10" s="73"/>
      <c r="M10" s="92">
        <f>978513+2142856200+2984760800</f>
        <v>5128595513</v>
      </c>
      <c r="N10" s="73" t="s">
        <v>280</v>
      </c>
      <c r="O10" s="92"/>
      <c r="P10" s="73"/>
      <c r="Q10" s="73"/>
      <c r="R10" s="73"/>
      <c r="S10" s="93"/>
      <c r="T10" s="73"/>
      <c r="U10" s="73"/>
      <c r="V10" s="73"/>
      <c r="W10" s="92">
        <f>320098120+116506750+264212520</f>
        <v>700817390</v>
      </c>
      <c r="X10" s="73" t="s">
        <v>281</v>
      </c>
      <c r="Y10" s="96">
        <f>1084730467.65</f>
        <v>1084730467.6500001</v>
      </c>
      <c r="Z10" s="73" t="s">
        <v>423</v>
      </c>
      <c r="AA10" s="212">
        <v>2500000000</v>
      </c>
      <c r="AB10" s="213" t="s">
        <v>435</v>
      </c>
      <c r="AC10" s="73"/>
      <c r="AD10" s="73"/>
      <c r="AE10" s="73"/>
      <c r="AF10" s="73"/>
      <c r="AG10" s="73"/>
      <c r="AH10" s="73"/>
      <c r="AI10" s="97"/>
      <c r="AJ10" s="204" t="s">
        <v>427</v>
      </c>
      <c r="AK10" s="200">
        <v>570724420</v>
      </c>
      <c r="AL10" s="73" t="s">
        <v>417</v>
      </c>
      <c r="AM10" s="73"/>
      <c r="AN10" s="73"/>
      <c r="AO10" s="222" t="s">
        <v>437</v>
      </c>
      <c r="AP10" s="223"/>
      <c r="AQ10" s="73"/>
      <c r="AR10" s="73"/>
      <c r="AS10" s="73"/>
      <c r="AW10" s="197"/>
      <c r="AX10" s="197"/>
      <c r="BG10" s="88" t="s">
        <v>54</v>
      </c>
      <c r="BH10" s="88" t="s">
        <v>55</v>
      </c>
      <c r="BI10" s="94"/>
      <c r="BJ10" s="94"/>
      <c r="BK10" s="94"/>
    </row>
    <row r="11" spans="1:63" ht="46.5" customHeight="1" x14ac:dyDescent="0.25">
      <c r="A11" s="274"/>
      <c r="B11" s="275"/>
      <c r="C11" s="275"/>
      <c r="D11" s="80" t="s">
        <v>56</v>
      </c>
      <c r="E11" s="296"/>
      <c r="F11" s="98" t="s">
        <v>370</v>
      </c>
      <c r="G11" s="95"/>
      <c r="H11" s="80" t="s">
        <v>58</v>
      </c>
      <c r="I11" s="80" t="s">
        <v>59</v>
      </c>
      <c r="J11" s="80"/>
      <c r="K11" s="73"/>
      <c r="L11" s="73"/>
      <c r="M11" s="92">
        <f>978513</f>
        <v>978513</v>
      </c>
      <c r="N11" s="73" t="s">
        <v>282</v>
      </c>
      <c r="O11" s="92"/>
      <c r="P11" s="73"/>
      <c r="Q11" s="73"/>
      <c r="R11" s="73"/>
      <c r="S11" s="92"/>
      <c r="T11" s="73"/>
      <c r="U11" s="92"/>
      <c r="V11" s="73"/>
      <c r="W11" s="92"/>
      <c r="X11" s="73"/>
      <c r="Y11" s="93"/>
      <c r="Z11" s="73"/>
      <c r="AA11" s="212"/>
      <c r="AB11" s="213"/>
      <c r="AC11" s="73"/>
      <c r="AD11" s="73"/>
      <c r="AE11" s="73"/>
      <c r="AF11" s="73"/>
      <c r="AG11" s="73"/>
      <c r="AH11" s="73"/>
      <c r="AI11" s="197"/>
      <c r="AJ11" s="205"/>
      <c r="AK11" s="94"/>
      <c r="AL11" s="94"/>
      <c r="AO11" s="99"/>
      <c r="AP11" s="72"/>
      <c r="AQ11" s="198">
        <v>227315794</v>
      </c>
      <c r="AR11" s="199" t="s">
        <v>362</v>
      </c>
      <c r="AW11" s="197"/>
      <c r="AX11" s="197"/>
      <c r="BG11" s="94" t="s">
        <v>60</v>
      </c>
      <c r="BH11" s="94" t="s">
        <v>30</v>
      </c>
      <c r="BI11" s="94"/>
      <c r="BJ11" s="94"/>
      <c r="BK11" s="94"/>
    </row>
    <row r="12" spans="1:63" ht="118.5" customHeight="1" thickBot="1" x14ac:dyDescent="0.3">
      <c r="A12" s="274"/>
      <c r="B12" s="293" t="s">
        <v>61</v>
      </c>
      <c r="C12" s="294" t="s">
        <v>62</v>
      </c>
      <c r="D12" s="100" t="s">
        <v>63</v>
      </c>
      <c r="E12" s="296"/>
      <c r="F12" s="100" t="s">
        <v>371</v>
      </c>
      <c r="G12" s="82" t="s">
        <v>372</v>
      </c>
      <c r="H12" s="101" t="s">
        <v>236</v>
      </c>
      <c r="I12" s="81" t="s">
        <v>253</v>
      </c>
      <c r="J12" s="81" t="s">
        <v>222</v>
      </c>
      <c r="K12" s="83"/>
      <c r="L12" s="83"/>
      <c r="M12" s="102">
        <f>1174216</f>
        <v>1174216</v>
      </c>
      <c r="N12" s="83" t="s">
        <v>286</v>
      </c>
      <c r="O12" s="84">
        <v>400000</v>
      </c>
      <c r="P12" s="83" t="s">
        <v>287</v>
      </c>
      <c r="Q12" s="83"/>
      <c r="R12" s="83"/>
      <c r="S12" s="208">
        <v>39501000</v>
      </c>
      <c r="T12" s="207" t="s">
        <v>429</v>
      </c>
      <c r="U12" s="84">
        <v>1681286</v>
      </c>
      <c r="V12" s="83" t="s">
        <v>288</v>
      </c>
      <c r="W12" s="84"/>
      <c r="X12" s="83"/>
      <c r="Y12" s="85"/>
      <c r="Z12" s="83"/>
      <c r="AA12" s="212"/>
      <c r="AB12" s="213"/>
      <c r="AC12" s="83"/>
      <c r="AD12" s="83"/>
      <c r="AE12" s="103" t="s">
        <v>349</v>
      </c>
      <c r="AF12" s="103" t="s">
        <v>350</v>
      </c>
      <c r="AG12" s="83"/>
      <c r="AH12" s="83"/>
      <c r="AI12" s="197"/>
      <c r="AJ12" s="205"/>
      <c r="AK12" s="94"/>
      <c r="AL12" s="94"/>
      <c r="AO12" s="197"/>
      <c r="AP12" s="197"/>
      <c r="AW12" s="197"/>
      <c r="AX12" s="197"/>
      <c r="BE12" s="84">
        <v>600000</v>
      </c>
      <c r="BF12" s="83" t="s">
        <v>340</v>
      </c>
      <c r="BG12" s="88" t="s">
        <v>289</v>
      </c>
      <c r="BH12" s="104" t="s">
        <v>30</v>
      </c>
      <c r="BI12" s="94"/>
      <c r="BJ12" s="94"/>
      <c r="BK12" s="94"/>
    </row>
    <row r="13" spans="1:63" ht="173.25" customHeight="1" x14ac:dyDescent="0.25">
      <c r="A13" s="274"/>
      <c r="B13" s="275"/>
      <c r="C13" s="275"/>
      <c r="D13" s="82" t="s">
        <v>64</v>
      </c>
      <c r="E13" s="296"/>
      <c r="F13" s="105" t="s">
        <v>65</v>
      </c>
      <c r="G13" s="106" t="s">
        <v>373</v>
      </c>
      <c r="H13" s="82" t="s">
        <v>66</v>
      </c>
      <c r="I13" s="80" t="s">
        <v>67</v>
      </c>
      <c r="J13" s="107">
        <v>0.6</v>
      </c>
      <c r="K13" s="73"/>
      <c r="L13" s="73"/>
      <c r="M13" s="92">
        <f>1153776+1142513</f>
        <v>2296289</v>
      </c>
      <c r="N13" s="73" t="s">
        <v>290</v>
      </c>
      <c r="O13" s="92"/>
      <c r="P13" s="73"/>
      <c r="Q13" s="308" t="s">
        <v>421</v>
      </c>
      <c r="R13" s="308"/>
      <c r="S13" s="93"/>
      <c r="T13" s="73"/>
      <c r="U13" s="73"/>
      <c r="V13" s="73"/>
      <c r="W13" s="92"/>
      <c r="X13" s="73"/>
      <c r="Y13" s="93"/>
      <c r="Z13" s="73"/>
      <c r="AA13" s="212"/>
      <c r="AB13" s="213"/>
      <c r="AC13" s="129">
        <v>18000000</v>
      </c>
      <c r="AD13" s="128" t="s">
        <v>302</v>
      </c>
      <c r="AE13" s="73"/>
      <c r="AF13" s="73"/>
      <c r="AG13" s="73"/>
      <c r="AH13" s="73"/>
      <c r="AI13" s="197"/>
      <c r="AJ13" s="205"/>
      <c r="AK13" s="94"/>
      <c r="AL13" s="94"/>
      <c r="AO13" s="197"/>
      <c r="AP13" s="197"/>
      <c r="AW13" s="197"/>
      <c r="AX13" s="197"/>
      <c r="BG13" s="88" t="s">
        <v>68</v>
      </c>
      <c r="BH13" s="94" t="s">
        <v>69</v>
      </c>
      <c r="BI13" s="94"/>
      <c r="BJ13" s="94"/>
      <c r="BK13" s="94"/>
    </row>
    <row r="14" spans="1:63" ht="195" customHeight="1" x14ac:dyDescent="0.25">
      <c r="A14" s="274"/>
      <c r="B14" s="273" t="s">
        <v>70</v>
      </c>
      <c r="C14" s="80" t="s">
        <v>71</v>
      </c>
      <c r="D14" s="89" t="s">
        <v>72</v>
      </c>
      <c r="E14" s="296"/>
      <c r="F14" s="276" t="s">
        <v>374</v>
      </c>
      <c r="G14" s="101" t="s">
        <v>375</v>
      </c>
      <c r="H14" s="81" t="s">
        <v>183</v>
      </c>
      <c r="I14" s="81" t="s">
        <v>178</v>
      </c>
      <c r="J14" s="81" t="s">
        <v>74</v>
      </c>
      <c r="K14" s="83"/>
      <c r="L14" s="83"/>
      <c r="M14" s="84">
        <f>10604600+2878787+7680000+1039070</f>
        <v>22202457</v>
      </c>
      <c r="N14" s="83" t="s">
        <v>411</v>
      </c>
      <c r="O14" s="84">
        <f>23593733+400000</f>
        <v>23993733</v>
      </c>
      <c r="P14" s="83" t="s">
        <v>291</v>
      </c>
      <c r="Q14" s="83"/>
      <c r="R14" s="83"/>
      <c r="S14" s="206">
        <v>43575000</v>
      </c>
      <c r="T14" s="207" t="s">
        <v>430</v>
      </c>
      <c r="U14" s="84">
        <f>840643+40000000</f>
        <v>40840643</v>
      </c>
      <c r="V14" s="83" t="s">
        <v>292</v>
      </c>
      <c r="W14" s="108"/>
      <c r="X14" s="83" t="s">
        <v>293</v>
      </c>
      <c r="Y14" s="85"/>
      <c r="Z14" s="83"/>
      <c r="AA14" s="212"/>
      <c r="AB14" s="213"/>
      <c r="AC14" s="83"/>
      <c r="AD14" s="83"/>
      <c r="AE14" s="103" t="s">
        <v>351</v>
      </c>
      <c r="AF14" s="103" t="s">
        <v>352</v>
      </c>
      <c r="AG14" s="84">
        <f>22848000+7952000+14200000</f>
        <v>45000000</v>
      </c>
      <c r="AH14" s="83" t="s">
        <v>294</v>
      </c>
      <c r="AI14" s="197"/>
      <c r="AJ14" s="205"/>
      <c r="AK14" s="201">
        <v>38380000</v>
      </c>
      <c r="AL14" s="88" t="s">
        <v>418</v>
      </c>
      <c r="AO14" s="224" t="s">
        <v>337</v>
      </c>
      <c r="AP14" s="225" t="s">
        <v>438</v>
      </c>
      <c r="AQ14" s="109">
        <v>1024000</v>
      </c>
      <c r="AR14" s="73" t="s">
        <v>376</v>
      </c>
      <c r="AS14" s="110">
        <v>12000000</v>
      </c>
      <c r="AT14" s="73" t="s">
        <v>295</v>
      </c>
      <c r="AU14" s="110">
        <v>3300000</v>
      </c>
      <c r="AV14" s="73" t="s">
        <v>296</v>
      </c>
      <c r="AW14" s="73"/>
      <c r="AX14" s="73"/>
      <c r="AY14" s="233">
        <v>5500000</v>
      </c>
      <c r="AZ14" s="73" t="s">
        <v>447</v>
      </c>
      <c r="BA14" s="73"/>
      <c r="BB14" s="73"/>
      <c r="BC14" s="73"/>
      <c r="BD14" s="73"/>
      <c r="BE14" s="84">
        <v>4120000</v>
      </c>
      <c r="BF14" s="83" t="s">
        <v>341</v>
      </c>
      <c r="BG14" s="88" t="s">
        <v>75</v>
      </c>
      <c r="BH14" s="94" t="s">
        <v>76</v>
      </c>
      <c r="BI14" s="94"/>
      <c r="BJ14" s="94"/>
      <c r="BK14" s="94"/>
    </row>
    <row r="15" spans="1:63" ht="81" customHeight="1" x14ac:dyDescent="0.25">
      <c r="A15" s="274"/>
      <c r="B15" s="274"/>
      <c r="C15" s="277" t="s">
        <v>77</v>
      </c>
      <c r="D15" s="80" t="s">
        <v>78</v>
      </c>
      <c r="E15" s="296"/>
      <c r="F15" s="274"/>
      <c r="G15" s="111" t="s">
        <v>377</v>
      </c>
      <c r="H15" s="81"/>
      <c r="I15" s="111" t="s">
        <v>177</v>
      </c>
      <c r="J15" s="91">
        <v>0.5</v>
      </c>
      <c r="K15" s="112"/>
      <c r="L15" s="112"/>
      <c r="M15" s="108">
        <f>166650+164676</f>
        <v>331326</v>
      </c>
      <c r="N15" s="112" t="s">
        <v>297</v>
      </c>
      <c r="O15" s="113"/>
      <c r="P15" s="112"/>
      <c r="Q15" s="112"/>
      <c r="R15" s="112"/>
      <c r="S15" s="114"/>
      <c r="T15" s="83"/>
      <c r="U15" s="112"/>
      <c r="V15" s="112"/>
      <c r="W15" s="113"/>
      <c r="X15" s="112"/>
      <c r="Y15" s="114"/>
      <c r="Z15" s="112"/>
      <c r="AA15" s="212"/>
      <c r="AB15" s="213"/>
      <c r="AC15" s="112"/>
      <c r="AD15" s="112"/>
      <c r="AE15" s="112"/>
      <c r="AF15" s="112"/>
      <c r="AG15" s="112"/>
      <c r="AH15" s="112"/>
      <c r="AI15" s="197"/>
      <c r="AJ15" s="197"/>
      <c r="AK15" s="94"/>
      <c r="AL15" s="94"/>
      <c r="AO15" s="224" t="s">
        <v>337</v>
      </c>
      <c r="AP15" s="225" t="s">
        <v>439</v>
      </c>
      <c r="AW15" s="197"/>
      <c r="AX15" s="197"/>
      <c r="BG15" s="88" t="s">
        <v>79</v>
      </c>
      <c r="BH15" s="88" t="s">
        <v>80</v>
      </c>
      <c r="BI15" s="94"/>
      <c r="BJ15" s="94"/>
      <c r="BK15" s="94"/>
    </row>
    <row r="16" spans="1:63" ht="56.25" customHeight="1" x14ac:dyDescent="0.25">
      <c r="A16" s="274"/>
      <c r="B16" s="274"/>
      <c r="C16" s="275"/>
      <c r="D16" s="82" t="s">
        <v>176</v>
      </c>
      <c r="E16" s="296"/>
      <c r="F16" s="274"/>
      <c r="G16" s="80" t="s">
        <v>378</v>
      </c>
      <c r="H16" s="80" t="s">
        <v>234</v>
      </c>
      <c r="I16" s="80" t="s">
        <v>179</v>
      </c>
      <c r="J16" s="115">
        <v>0.3</v>
      </c>
      <c r="K16" s="116"/>
      <c r="L16" s="117"/>
      <c r="M16" s="118">
        <f>964677+1039070</f>
        <v>2003747</v>
      </c>
      <c r="N16" s="117" t="s">
        <v>412</v>
      </c>
      <c r="O16" s="118"/>
      <c r="P16" s="117"/>
      <c r="Q16" s="117"/>
      <c r="R16" s="117"/>
      <c r="S16" s="119"/>
      <c r="T16" s="88"/>
      <c r="U16" s="117"/>
      <c r="V16" s="117"/>
      <c r="W16" s="118"/>
      <c r="X16" s="117"/>
      <c r="Y16" s="119"/>
      <c r="Z16" s="117"/>
      <c r="AA16" s="212"/>
      <c r="AB16" s="213"/>
      <c r="AC16" s="117"/>
      <c r="AD16" s="117"/>
      <c r="AE16" s="117"/>
      <c r="AF16" s="117"/>
      <c r="AG16" s="117"/>
      <c r="AH16" s="117"/>
      <c r="AI16" s="94"/>
      <c r="AJ16" s="94"/>
      <c r="AK16" s="94"/>
      <c r="AL16" s="94"/>
      <c r="AM16" s="94"/>
      <c r="AN16" s="94"/>
      <c r="AO16" s="94"/>
      <c r="AP16" s="226"/>
      <c r="AQ16" s="94"/>
      <c r="AR16" s="94"/>
      <c r="AS16" s="94"/>
      <c r="AT16" s="94"/>
      <c r="AU16" s="94"/>
      <c r="AV16" s="94"/>
      <c r="AW16" s="94"/>
      <c r="AX16" s="94"/>
      <c r="AY16" s="94"/>
      <c r="AZ16" s="94"/>
      <c r="BA16" s="94"/>
      <c r="BB16" s="94"/>
      <c r="BC16" s="94"/>
      <c r="BD16" s="94"/>
      <c r="BG16" s="88" t="s">
        <v>81</v>
      </c>
      <c r="BH16" s="88" t="s">
        <v>82</v>
      </c>
      <c r="BI16" s="94"/>
      <c r="BJ16" s="94"/>
      <c r="BK16" s="94"/>
    </row>
    <row r="17" spans="1:63" ht="63" customHeight="1" thickBot="1" x14ac:dyDescent="0.3">
      <c r="A17" s="275"/>
      <c r="B17" s="275"/>
      <c r="C17" s="80" t="s">
        <v>83</v>
      </c>
      <c r="D17" s="80" t="s">
        <v>84</v>
      </c>
      <c r="E17" s="296"/>
      <c r="F17" s="275"/>
      <c r="G17" s="80" t="s">
        <v>379</v>
      </c>
      <c r="H17" s="80"/>
      <c r="I17" s="120"/>
      <c r="J17" s="121"/>
      <c r="K17" s="117"/>
      <c r="L17" s="117"/>
      <c r="M17" s="118">
        <f>166650+328677+1039070</f>
        <v>1534397</v>
      </c>
      <c r="N17" s="75" t="s">
        <v>413</v>
      </c>
      <c r="O17" s="118"/>
      <c r="P17" s="117"/>
      <c r="Q17" s="309" t="s">
        <v>422</v>
      </c>
      <c r="R17" s="309"/>
      <c r="S17" s="119"/>
      <c r="T17" s="88"/>
      <c r="U17" s="117"/>
      <c r="V17" s="117"/>
      <c r="W17" s="118"/>
      <c r="X17" s="117"/>
      <c r="Y17" s="119"/>
      <c r="Z17" s="117"/>
      <c r="AA17" s="212"/>
      <c r="AB17" s="213"/>
      <c r="AC17" s="117"/>
      <c r="AD17" s="117"/>
      <c r="AE17" s="117"/>
      <c r="AF17" s="117"/>
      <c r="AG17" s="117"/>
      <c r="AH17" s="117"/>
      <c r="AI17" s="94"/>
      <c r="AJ17" s="94"/>
      <c r="AK17" s="94"/>
      <c r="AL17" s="94"/>
      <c r="AM17" s="94"/>
      <c r="AN17" s="94"/>
      <c r="AO17" s="227">
        <v>2800000</v>
      </c>
      <c r="AP17" s="228" t="s">
        <v>440</v>
      </c>
      <c r="AQ17" s="94"/>
      <c r="AR17" s="94"/>
      <c r="AS17" s="94"/>
      <c r="AT17" s="94"/>
      <c r="AU17" s="94"/>
      <c r="AV17" s="94"/>
      <c r="AW17" s="94"/>
      <c r="AX17" s="94"/>
      <c r="AY17" s="94"/>
      <c r="AZ17" s="94"/>
      <c r="BA17" s="94"/>
      <c r="BB17" s="94"/>
      <c r="BC17" s="94"/>
      <c r="BD17" s="94"/>
      <c r="BG17" s="88" t="s">
        <v>298</v>
      </c>
      <c r="BH17" s="123" t="s">
        <v>86</v>
      </c>
      <c r="BI17" s="94"/>
      <c r="BJ17" s="94"/>
      <c r="BK17" s="94"/>
    </row>
    <row r="18" spans="1:63" ht="225" customHeight="1" x14ac:dyDescent="0.25">
      <c r="A18" s="279" t="s">
        <v>87</v>
      </c>
      <c r="B18" s="279" t="s">
        <v>87</v>
      </c>
      <c r="C18" s="280" t="s">
        <v>88</v>
      </c>
      <c r="D18" s="280" t="s">
        <v>89</v>
      </c>
      <c r="E18" s="296"/>
      <c r="F18" s="124" t="s">
        <v>380</v>
      </c>
      <c r="G18" s="124" t="s">
        <v>381</v>
      </c>
      <c r="H18" s="125" t="s">
        <v>233</v>
      </c>
      <c r="I18" s="126" t="s">
        <v>382</v>
      </c>
      <c r="J18" s="127"/>
      <c r="K18" s="128"/>
      <c r="L18" s="128"/>
      <c r="M18" s="129">
        <f>4425600+971795</f>
        <v>5397395</v>
      </c>
      <c r="N18" s="128" t="s">
        <v>299</v>
      </c>
      <c r="O18" s="129">
        <v>577000</v>
      </c>
      <c r="P18" s="128" t="s">
        <v>300</v>
      </c>
      <c r="Q18" s="128"/>
      <c r="R18" s="128"/>
      <c r="S18" s="130"/>
      <c r="T18" s="136"/>
      <c r="U18" s="128"/>
      <c r="V18" s="128"/>
      <c r="W18" s="129">
        <v>2500000000</v>
      </c>
      <c r="X18" s="128" t="s">
        <v>301</v>
      </c>
      <c r="Y18" s="130"/>
      <c r="Z18" s="128"/>
      <c r="AA18" s="214"/>
      <c r="AB18" s="215"/>
      <c r="AE18" s="131" t="s">
        <v>353</v>
      </c>
      <c r="AF18" s="131" t="s">
        <v>354</v>
      </c>
      <c r="AG18" s="132">
        <v>5000000</v>
      </c>
      <c r="AH18" s="133" t="s">
        <v>346</v>
      </c>
      <c r="AI18" s="134"/>
      <c r="AJ18" s="134"/>
      <c r="AK18" s="94"/>
      <c r="AL18" s="94"/>
      <c r="AM18" s="134"/>
      <c r="AN18" s="134"/>
      <c r="AO18" s="227" t="s">
        <v>441</v>
      </c>
      <c r="AP18" s="228" t="s">
        <v>442</v>
      </c>
      <c r="AQ18" s="135">
        <v>80000</v>
      </c>
      <c r="AR18" s="136" t="s">
        <v>383</v>
      </c>
      <c r="AS18" s="137">
        <v>4200000</v>
      </c>
      <c r="AT18" s="136" t="s">
        <v>303</v>
      </c>
      <c r="AU18" s="137">
        <v>2000000</v>
      </c>
      <c r="AV18" s="136" t="s">
        <v>304</v>
      </c>
      <c r="AW18" s="138">
        <v>9000000</v>
      </c>
      <c r="AX18" s="136" t="s">
        <v>305</v>
      </c>
      <c r="AY18" s="136"/>
      <c r="AZ18" s="136"/>
      <c r="BA18" s="136"/>
      <c r="BB18" s="136"/>
      <c r="BC18" s="136"/>
      <c r="BD18" s="136"/>
      <c r="BE18" s="84">
        <v>4350000</v>
      </c>
      <c r="BF18" s="128" t="s">
        <v>342</v>
      </c>
      <c r="BG18" s="136" t="s">
        <v>91</v>
      </c>
      <c r="BH18" s="139" t="s">
        <v>92</v>
      </c>
      <c r="BI18" s="94"/>
      <c r="BJ18" s="94"/>
      <c r="BK18" s="94"/>
    </row>
    <row r="19" spans="1:63" ht="82.5" customHeight="1" thickBot="1" x14ac:dyDescent="0.3">
      <c r="A19" s="274"/>
      <c r="B19" s="274"/>
      <c r="C19" s="275"/>
      <c r="D19" s="275"/>
      <c r="E19" s="296"/>
      <c r="F19" s="124" t="s">
        <v>384</v>
      </c>
      <c r="G19" s="124" t="s">
        <v>385</v>
      </c>
      <c r="H19" s="125" t="s">
        <v>186</v>
      </c>
      <c r="I19" s="140" t="s">
        <v>184</v>
      </c>
      <c r="J19" s="141" t="s">
        <v>185</v>
      </c>
      <c r="K19" s="117"/>
      <c r="L19" s="117"/>
      <c r="M19" s="118"/>
      <c r="N19" s="117"/>
      <c r="O19" s="118"/>
      <c r="P19" s="117"/>
      <c r="Q19" s="117"/>
      <c r="R19" s="117"/>
      <c r="S19" s="119"/>
      <c r="T19" s="88"/>
      <c r="U19" s="117"/>
      <c r="V19" s="117"/>
      <c r="W19" s="118"/>
      <c r="X19" s="117"/>
      <c r="Y19" s="119"/>
      <c r="Z19" s="117"/>
      <c r="AA19" s="212"/>
      <c r="AB19" s="213"/>
      <c r="AC19" s="118"/>
      <c r="AD19" s="117"/>
      <c r="AE19" s="117"/>
      <c r="AF19" s="117"/>
      <c r="AG19" s="118"/>
      <c r="AH19" s="117"/>
      <c r="AI19" s="142"/>
      <c r="AJ19" s="142"/>
      <c r="AK19" s="94"/>
      <c r="AL19" s="94"/>
      <c r="AM19" s="142"/>
      <c r="AN19" s="142"/>
      <c r="AO19" s="227" t="s">
        <v>337</v>
      </c>
      <c r="AP19" s="228" t="s">
        <v>443</v>
      </c>
      <c r="AQ19" s="143"/>
      <c r="AR19" s="117"/>
      <c r="AS19" s="143"/>
      <c r="AT19" s="117"/>
      <c r="AU19" s="143"/>
      <c r="AV19" s="117"/>
      <c r="AW19" s="118"/>
      <c r="AX19" s="117"/>
      <c r="AY19" s="117"/>
      <c r="AZ19" s="117"/>
      <c r="BA19" s="117"/>
      <c r="BB19" s="117"/>
      <c r="BC19" s="117"/>
      <c r="BD19" s="117"/>
      <c r="BG19" s="117"/>
      <c r="BH19" s="117"/>
      <c r="BI19" s="94"/>
      <c r="BJ19" s="94"/>
      <c r="BK19" s="94"/>
    </row>
    <row r="20" spans="1:63" ht="243.75" customHeight="1" x14ac:dyDescent="0.25">
      <c r="A20" s="274"/>
      <c r="B20" s="274"/>
      <c r="C20" s="144" t="s">
        <v>93</v>
      </c>
      <c r="D20" s="144" t="s">
        <v>94</v>
      </c>
      <c r="E20" s="296"/>
      <c r="F20" s="124" t="s">
        <v>386</v>
      </c>
      <c r="G20" s="145" t="s">
        <v>387</v>
      </c>
      <c r="H20" s="124" t="s">
        <v>246</v>
      </c>
      <c r="I20" s="146" t="s">
        <v>199</v>
      </c>
      <c r="J20" s="147" t="s">
        <v>388</v>
      </c>
      <c r="K20" s="88"/>
      <c r="L20" s="88"/>
      <c r="M20" s="148">
        <f>6344950+820681+1039070</f>
        <v>8204701</v>
      </c>
      <c r="N20" s="88" t="s">
        <v>414</v>
      </c>
      <c r="O20" s="148">
        <v>399999</v>
      </c>
      <c r="P20" s="88" t="s">
        <v>306</v>
      </c>
      <c r="Q20" s="94"/>
      <c r="R20" s="94"/>
      <c r="S20" s="209">
        <v>1260000</v>
      </c>
      <c r="T20" s="207" t="s">
        <v>431</v>
      </c>
      <c r="U20" s="148">
        <v>1681286</v>
      </c>
      <c r="V20" s="88" t="s">
        <v>288</v>
      </c>
      <c r="W20" s="149"/>
      <c r="X20" s="88" t="s">
        <v>307</v>
      </c>
      <c r="Y20" s="150">
        <f>263960000+281585457</f>
        <v>545545457</v>
      </c>
      <c r="Z20" s="88" t="s">
        <v>424</v>
      </c>
      <c r="AA20" s="216">
        <v>2500000000</v>
      </c>
      <c r="AB20" s="213" t="s">
        <v>436</v>
      </c>
      <c r="AC20" s="94"/>
      <c r="AD20" s="94"/>
      <c r="AE20" s="131" t="s">
        <v>353</v>
      </c>
      <c r="AF20" s="131" t="s">
        <v>354</v>
      </c>
      <c r="AG20" s="151">
        <v>20000000</v>
      </c>
      <c r="AH20" s="122" t="s">
        <v>347</v>
      </c>
      <c r="AI20" s="94"/>
      <c r="AJ20" s="94"/>
      <c r="AK20" s="94"/>
      <c r="AL20" s="94"/>
      <c r="AM20" s="148">
        <v>4999999</v>
      </c>
      <c r="AN20" s="88" t="s">
        <v>308</v>
      </c>
      <c r="AO20" s="148"/>
      <c r="AP20" s="88"/>
      <c r="AQ20" s="152">
        <v>123600</v>
      </c>
      <c r="AR20" s="88" t="s">
        <v>389</v>
      </c>
      <c r="AS20" s="148">
        <v>1999999</v>
      </c>
      <c r="AT20" s="88" t="s">
        <v>309</v>
      </c>
      <c r="AU20" s="148">
        <v>2000000</v>
      </c>
      <c r="AV20" s="88" t="s">
        <v>310</v>
      </c>
      <c r="AW20" s="148">
        <v>25999999</v>
      </c>
      <c r="AX20" s="88" t="s">
        <v>311</v>
      </c>
      <c r="AY20" s="88"/>
      <c r="AZ20" s="88"/>
      <c r="BA20" s="88"/>
      <c r="BB20" s="88"/>
      <c r="BC20" s="88"/>
      <c r="BD20" s="88"/>
      <c r="BG20" s="88" t="s">
        <v>96</v>
      </c>
      <c r="BH20" s="153"/>
      <c r="BI20" s="94"/>
      <c r="BJ20" s="94"/>
      <c r="BK20" s="94"/>
    </row>
    <row r="21" spans="1:63" ht="156.75" customHeight="1" x14ac:dyDescent="0.25">
      <c r="A21" s="274"/>
      <c r="B21" s="274"/>
      <c r="C21" s="144" t="s">
        <v>97</v>
      </c>
      <c r="D21" s="144" t="s">
        <v>98</v>
      </c>
      <c r="E21" s="296"/>
      <c r="F21" s="125" t="s">
        <v>390</v>
      </c>
      <c r="G21" s="125" t="s">
        <v>391</v>
      </c>
      <c r="H21" s="154" t="s">
        <v>203</v>
      </c>
      <c r="I21" s="140" t="s">
        <v>207</v>
      </c>
      <c r="J21" s="155" t="s">
        <v>204</v>
      </c>
      <c r="K21" s="88"/>
      <c r="L21" s="88"/>
      <c r="M21" s="148">
        <v>587108</v>
      </c>
      <c r="N21" s="117" t="s">
        <v>312</v>
      </c>
      <c r="O21" s="151">
        <v>400000</v>
      </c>
      <c r="P21" s="88" t="s">
        <v>313</v>
      </c>
      <c r="Q21" s="94"/>
      <c r="R21" s="94"/>
      <c r="S21" s="209">
        <v>2713556</v>
      </c>
      <c r="T21" s="207" t="s">
        <v>432</v>
      </c>
      <c r="U21" s="151">
        <v>1681286</v>
      </c>
      <c r="V21" s="88" t="s">
        <v>288</v>
      </c>
      <c r="W21" s="143"/>
      <c r="X21" s="88"/>
      <c r="Y21" s="143"/>
      <c r="Z21" s="88"/>
      <c r="AA21" s="216"/>
      <c r="AB21" s="213"/>
      <c r="AC21" s="94"/>
      <c r="AD21" s="94"/>
      <c r="AE21" s="94"/>
      <c r="AF21" s="94"/>
      <c r="AG21" s="148"/>
      <c r="AH21" s="88"/>
      <c r="AI21" s="94"/>
      <c r="AJ21" s="94"/>
      <c r="AK21" s="94"/>
      <c r="AL21" s="94"/>
      <c r="AM21" s="148"/>
      <c r="AN21" s="88"/>
      <c r="AO21" s="148"/>
      <c r="AP21" s="88"/>
      <c r="AQ21" s="94"/>
      <c r="AR21" s="94"/>
      <c r="AS21" s="148"/>
      <c r="AT21" s="88"/>
      <c r="AU21" s="94"/>
      <c r="AV21" s="94"/>
      <c r="AW21" s="148"/>
      <c r="AX21" s="94"/>
      <c r="AY21" s="94"/>
      <c r="AZ21" s="94"/>
      <c r="BA21" s="94"/>
      <c r="BB21" s="94"/>
      <c r="BC21" s="94"/>
      <c r="BD21" s="94"/>
      <c r="BE21" s="151">
        <v>400000</v>
      </c>
      <c r="BF21" s="88" t="s">
        <v>313</v>
      </c>
      <c r="BG21" s="88" t="s">
        <v>314</v>
      </c>
      <c r="BH21" s="156" t="s">
        <v>315</v>
      </c>
      <c r="BI21" s="94"/>
      <c r="BJ21" s="94"/>
    </row>
    <row r="22" spans="1:63" ht="194.25" customHeight="1" x14ac:dyDescent="0.25">
      <c r="A22" s="274"/>
      <c r="B22" s="274"/>
      <c r="C22" s="144" t="s">
        <v>101</v>
      </c>
      <c r="D22" s="145" t="s">
        <v>102</v>
      </c>
      <c r="E22" s="296"/>
      <c r="F22" s="157" t="s">
        <v>392</v>
      </c>
      <c r="G22" s="125" t="s">
        <v>393</v>
      </c>
      <c r="H22" s="154" t="s">
        <v>103</v>
      </c>
      <c r="I22" s="140" t="s">
        <v>206</v>
      </c>
      <c r="J22" s="155"/>
      <c r="K22" s="88"/>
      <c r="L22" s="88"/>
      <c r="M22" s="158">
        <v>587108</v>
      </c>
      <c r="N22" s="88" t="s">
        <v>316</v>
      </c>
      <c r="O22" s="158">
        <f>320000000+400000</f>
        <v>320400000</v>
      </c>
      <c r="P22" s="88" t="s">
        <v>317</v>
      </c>
      <c r="Q22" s="88"/>
      <c r="R22" s="88"/>
      <c r="S22" s="311" t="s">
        <v>345</v>
      </c>
      <c r="T22" s="311"/>
      <c r="U22" s="88"/>
      <c r="V22" s="88"/>
      <c r="W22" s="158"/>
      <c r="X22" s="88"/>
      <c r="Y22" s="159">
        <f>492134274.9+1612609446.88</f>
        <v>2104743721.7800002</v>
      </c>
      <c r="Z22" s="203" t="s">
        <v>425</v>
      </c>
      <c r="AA22" s="212"/>
      <c r="AB22" s="213"/>
      <c r="AC22" s="88"/>
      <c r="AD22" s="88"/>
      <c r="AE22" s="161" t="s">
        <v>355</v>
      </c>
      <c r="AF22" s="161" t="s">
        <v>356</v>
      </c>
      <c r="AG22" s="88"/>
      <c r="AH22" s="88"/>
      <c r="AI22" s="94"/>
      <c r="AJ22" s="94"/>
      <c r="AK22" s="94"/>
      <c r="AL22" s="94"/>
      <c r="AM22" s="148">
        <v>5000000</v>
      </c>
      <c r="AN22" s="88" t="s">
        <v>318</v>
      </c>
      <c r="AO22" s="148"/>
      <c r="AP22" s="88"/>
      <c r="AQ22" s="94"/>
      <c r="AR22" s="94"/>
      <c r="AS22" s="148">
        <v>2000000</v>
      </c>
      <c r="AT22" s="88" t="s">
        <v>319</v>
      </c>
      <c r="AU22" s="148">
        <v>2000000</v>
      </c>
      <c r="AV22" s="88" t="s">
        <v>310</v>
      </c>
      <c r="AW22" s="94"/>
      <c r="AX22" s="94"/>
      <c r="AY22" s="234">
        <v>5500000</v>
      </c>
      <c r="AZ22" s="88" t="s">
        <v>447</v>
      </c>
      <c r="BA22" s="94"/>
      <c r="BB22" s="94"/>
      <c r="BC22" s="94"/>
      <c r="BD22" s="94"/>
      <c r="BE22" s="158">
        <v>4350000</v>
      </c>
      <c r="BF22" s="88" t="s">
        <v>343</v>
      </c>
      <c r="BG22" s="88" t="s">
        <v>320</v>
      </c>
      <c r="BH22" s="156" t="s">
        <v>321</v>
      </c>
      <c r="BI22" s="94"/>
      <c r="BJ22" s="94"/>
    </row>
    <row r="23" spans="1:63" ht="78.75" customHeight="1" x14ac:dyDescent="0.25">
      <c r="A23" s="274"/>
      <c r="B23" s="274"/>
      <c r="C23" s="144" t="s">
        <v>105</v>
      </c>
      <c r="D23" s="144" t="s">
        <v>106</v>
      </c>
      <c r="E23" s="296"/>
      <c r="F23" s="162" t="s">
        <v>394</v>
      </c>
      <c r="G23" s="124" t="s">
        <v>395</v>
      </c>
      <c r="H23" s="163" t="s">
        <v>107</v>
      </c>
      <c r="I23" s="140" t="s">
        <v>247</v>
      </c>
      <c r="J23" s="127"/>
      <c r="K23" s="88"/>
      <c r="L23" s="88"/>
      <c r="M23" s="158"/>
      <c r="N23" s="88"/>
      <c r="O23" s="158"/>
      <c r="P23" s="88"/>
      <c r="Q23" s="88"/>
      <c r="R23" s="88"/>
      <c r="S23" s="210">
        <v>1260000</v>
      </c>
      <c r="T23" s="207" t="s">
        <v>433</v>
      </c>
      <c r="U23" s="88"/>
      <c r="V23" s="88"/>
      <c r="W23" s="158"/>
      <c r="X23" s="88"/>
      <c r="Y23" s="164"/>
      <c r="Z23" s="88"/>
      <c r="AA23" s="212"/>
      <c r="AB23" s="213"/>
      <c r="AC23" s="88"/>
      <c r="AD23" s="88"/>
      <c r="AE23" s="165" t="s">
        <v>357</v>
      </c>
      <c r="AF23" s="161" t="s">
        <v>358</v>
      </c>
      <c r="AG23" s="88"/>
      <c r="AH23" s="88"/>
      <c r="AI23" s="94"/>
      <c r="AJ23" s="94"/>
      <c r="AK23" s="94"/>
      <c r="AL23" s="94"/>
      <c r="AM23" s="94"/>
      <c r="AN23" s="94"/>
      <c r="AO23" s="143"/>
      <c r="AP23" s="117"/>
      <c r="AQ23" s="148">
        <v>3234753</v>
      </c>
      <c r="AR23" s="88" t="s">
        <v>322</v>
      </c>
      <c r="AS23" s="143">
        <v>9999999</v>
      </c>
      <c r="AT23" s="117" t="s">
        <v>323</v>
      </c>
      <c r="AU23" s="143">
        <v>2000000</v>
      </c>
      <c r="AV23" s="88" t="s">
        <v>310</v>
      </c>
      <c r="AW23" s="94"/>
      <c r="AX23" s="94"/>
      <c r="AY23" s="94"/>
      <c r="AZ23" s="94"/>
      <c r="BA23" s="94"/>
      <c r="BB23" s="94"/>
      <c r="BC23" s="94"/>
      <c r="BD23" s="94"/>
      <c r="BG23" s="88" t="s">
        <v>108</v>
      </c>
      <c r="BH23" s="153" t="s">
        <v>30</v>
      </c>
      <c r="BI23" s="94"/>
      <c r="BJ23" s="94"/>
    </row>
    <row r="24" spans="1:63" ht="87" customHeight="1" thickBot="1" x14ac:dyDescent="0.3">
      <c r="A24" s="275"/>
      <c r="B24" s="275"/>
      <c r="C24" s="144" t="s">
        <v>109</v>
      </c>
      <c r="D24" s="144" t="s">
        <v>110</v>
      </c>
      <c r="E24" s="296"/>
      <c r="F24" s="144"/>
      <c r="G24" s="124" t="s">
        <v>396</v>
      </c>
      <c r="H24" s="144"/>
      <c r="I24" s="140" t="s">
        <v>112</v>
      </c>
      <c r="J24" s="147">
        <v>2</v>
      </c>
      <c r="K24" s="88"/>
      <c r="L24" s="88"/>
      <c r="M24" s="158">
        <v>643118</v>
      </c>
      <c r="N24" s="88" t="s">
        <v>324</v>
      </c>
      <c r="O24" s="158"/>
      <c r="P24" s="88"/>
      <c r="Q24" s="88"/>
      <c r="R24" s="88"/>
      <c r="S24" s="119"/>
      <c r="T24" s="88"/>
      <c r="U24" s="88"/>
      <c r="V24" s="88"/>
      <c r="W24" s="158"/>
      <c r="X24" s="88"/>
      <c r="Y24" s="159">
        <v>13355000000</v>
      </c>
      <c r="Z24" s="203" t="s">
        <v>426</v>
      </c>
      <c r="AA24" s="212"/>
      <c r="AB24" s="213"/>
      <c r="AC24" s="88"/>
      <c r="AD24" s="88"/>
      <c r="AE24" s="165" t="s">
        <v>359</v>
      </c>
      <c r="AF24" s="161" t="s">
        <v>360</v>
      </c>
      <c r="AG24" s="88"/>
      <c r="AH24" s="88"/>
      <c r="AI24" s="94"/>
      <c r="AJ24" s="94"/>
      <c r="AK24" s="202"/>
      <c r="AL24" s="75" t="s">
        <v>419</v>
      </c>
      <c r="AM24" s="94"/>
      <c r="AN24" s="94"/>
      <c r="AO24" s="143"/>
      <c r="AP24" s="117"/>
      <c r="AQ24" s="148"/>
      <c r="AR24" s="88"/>
      <c r="AS24" s="143"/>
      <c r="AT24" s="117"/>
      <c r="AU24" s="94"/>
      <c r="AV24" s="94"/>
      <c r="AW24" s="94"/>
      <c r="AX24" s="94"/>
      <c r="AY24" s="235">
        <v>5500000</v>
      </c>
      <c r="AZ24" s="88" t="s">
        <v>448</v>
      </c>
      <c r="BA24" s="94"/>
      <c r="BB24" s="94"/>
      <c r="BC24" s="94"/>
      <c r="BD24" s="94"/>
      <c r="BG24" s="94" t="s">
        <v>113</v>
      </c>
      <c r="BH24" s="153" t="s">
        <v>114</v>
      </c>
      <c r="BI24" s="94"/>
      <c r="BJ24" s="94"/>
    </row>
    <row r="25" spans="1:63" ht="148.5" customHeight="1" thickBot="1" x14ac:dyDescent="0.3">
      <c r="A25" s="278" t="s">
        <v>115</v>
      </c>
      <c r="B25" s="278" t="s">
        <v>116</v>
      </c>
      <c r="C25" s="284" t="s">
        <v>117</v>
      </c>
      <c r="D25" s="166" t="s">
        <v>214</v>
      </c>
      <c r="E25" s="296"/>
      <c r="F25" s="284" t="s">
        <v>397</v>
      </c>
      <c r="G25" s="167" t="s">
        <v>398</v>
      </c>
      <c r="H25" s="301" t="s">
        <v>213</v>
      </c>
      <c r="I25" s="168" t="s">
        <v>119</v>
      </c>
      <c r="J25" s="169" t="s">
        <v>120</v>
      </c>
      <c r="K25" s="170"/>
      <c r="L25" s="170"/>
      <c r="M25" s="171">
        <f>468000+164676</f>
        <v>632676</v>
      </c>
      <c r="N25" s="170" t="s">
        <v>325</v>
      </c>
      <c r="O25" s="171"/>
      <c r="P25" s="170"/>
      <c r="Q25" s="170"/>
      <c r="R25" s="170"/>
      <c r="S25" s="172"/>
      <c r="T25" s="170"/>
      <c r="U25" s="170"/>
      <c r="V25" s="170"/>
      <c r="W25" s="171"/>
      <c r="X25" s="170"/>
      <c r="Y25" s="172"/>
      <c r="Z25" s="170"/>
      <c r="AA25" s="217"/>
      <c r="AB25" s="218"/>
      <c r="AC25" s="170"/>
      <c r="AD25" s="170"/>
      <c r="AE25" s="170"/>
      <c r="AF25" s="170"/>
      <c r="AG25" s="170"/>
      <c r="AH25" s="170"/>
      <c r="AI25" s="173"/>
      <c r="AJ25" s="173"/>
      <c r="AK25" s="94"/>
      <c r="AL25" s="94"/>
      <c r="AM25" s="173"/>
      <c r="AN25" s="173"/>
      <c r="AO25" s="173"/>
      <c r="AP25" s="173"/>
      <c r="AQ25" s="173"/>
      <c r="AR25" s="173"/>
      <c r="AS25" s="173"/>
      <c r="AT25" s="173"/>
      <c r="AU25" s="173"/>
      <c r="AV25" s="173"/>
      <c r="AW25" s="173"/>
      <c r="AX25" s="173"/>
      <c r="AY25" s="173"/>
      <c r="AZ25" s="173"/>
      <c r="BA25" s="230" t="s">
        <v>445</v>
      </c>
      <c r="BB25" s="232">
        <v>15675557</v>
      </c>
      <c r="BC25" s="175" t="s">
        <v>348</v>
      </c>
      <c r="BD25" s="174" t="s">
        <v>326</v>
      </c>
      <c r="BG25" s="173" t="s">
        <v>121</v>
      </c>
      <c r="BH25" s="176"/>
      <c r="BI25" s="94"/>
      <c r="BJ25" s="94"/>
    </row>
    <row r="26" spans="1:63" ht="111" customHeight="1" thickBot="1" x14ac:dyDescent="0.3">
      <c r="A26" s="274"/>
      <c r="B26" s="274"/>
      <c r="C26" s="274"/>
      <c r="D26" s="166" t="s">
        <v>122</v>
      </c>
      <c r="E26" s="296"/>
      <c r="F26" s="274"/>
      <c r="G26" s="167" t="s">
        <v>399</v>
      </c>
      <c r="H26" s="302"/>
      <c r="I26" s="168" t="s">
        <v>119</v>
      </c>
      <c r="J26" s="177"/>
      <c r="K26" s="88"/>
      <c r="L26" s="88"/>
      <c r="M26" s="171">
        <f>468000+164676</f>
        <v>632676</v>
      </c>
      <c r="N26" s="88" t="s">
        <v>327</v>
      </c>
      <c r="O26" s="158"/>
      <c r="P26" s="88"/>
      <c r="Q26" s="88"/>
      <c r="R26" s="88"/>
      <c r="S26" s="164"/>
      <c r="T26" s="88"/>
      <c r="U26" s="88"/>
      <c r="V26" s="88"/>
      <c r="W26" s="158"/>
      <c r="X26" s="88"/>
      <c r="Y26" s="164"/>
      <c r="Z26" s="88"/>
      <c r="AA26" s="212"/>
      <c r="AB26" s="213"/>
      <c r="AC26" s="88"/>
      <c r="AD26" s="88"/>
      <c r="AE26" s="88"/>
      <c r="AF26" s="88"/>
      <c r="AG26" s="88"/>
      <c r="AH26" s="88"/>
      <c r="AI26" s="94"/>
      <c r="AJ26" s="94"/>
      <c r="AK26" s="94"/>
      <c r="AL26" s="94"/>
      <c r="AM26" s="94"/>
      <c r="AN26" s="94"/>
      <c r="AO26" s="94"/>
      <c r="AP26" s="94"/>
      <c r="AQ26" s="94"/>
      <c r="AR26" s="94"/>
      <c r="AS26" s="94"/>
      <c r="AT26" s="94"/>
      <c r="AU26" s="94"/>
      <c r="AV26" s="94"/>
      <c r="AW26" s="94"/>
      <c r="AX26" s="94"/>
      <c r="AY26" s="94"/>
      <c r="AZ26" s="94"/>
      <c r="BA26" s="231"/>
      <c r="BB26" s="231"/>
      <c r="BC26" s="94"/>
      <c r="BD26" s="94"/>
      <c r="BG26" s="94" t="s">
        <v>125</v>
      </c>
      <c r="BH26" s="178" t="s">
        <v>126</v>
      </c>
      <c r="BI26" s="94"/>
      <c r="BJ26" s="94"/>
    </row>
    <row r="27" spans="1:63" ht="138.75" customHeight="1" x14ac:dyDescent="0.25">
      <c r="A27" s="274"/>
      <c r="B27" s="274"/>
      <c r="C27" s="275"/>
      <c r="D27" s="166" t="s">
        <v>127</v>
      </c>
      <c r="E27" s="296"/>
      <c r="F27" s="275"/>
      <c r="G27" s="167" t="s">
        <v>400</v>
      </c>
      <c r="H27" s="303"/>
      <c r="I27" s="168" t="s">
        <v>119</v>
      </c>
      <c r="J27" s="177"/>
      <c r="K27" s="88"/>
      <c r="L27" s="88"/>
      <c r="M27" s="158"/>
      <c r="N27" s="88"/>
      <c r="O27" s="158"/>
      <c r="P27" s="88"/>
      <c r="Q27" s="88"/>
      <c r="R27" s="88"/>
      <c r="S27" s="164"/>
      <c r="T27" s="88"/>
      <c r="U27" s="88"/>
      <c r="V27" s="88"/>
      <c r="W27" s="158"/>
      <c r="X27" s="88"/>
      <c r="Y27" s="164"/>
      <c r="Z27" s="88"/>
      <c r="AA27" s="212"/>
      <c r="AB27" s="213"/>
      <c r="AC27" s="88"/>
      <c r="AD27" s="88"/>
      <c r="AE27" s="88"/>
      <c r="AF27" s="88"/>
      <c r="AG27" s="88"/>
      <c r="AH27" s="88"/>
      <c r="AI27" s="94"/>
      <c r="AJ27" s="94"/>
      <c r="AK27" s="94"/>
      <c r="AL27" s="94"/>
      <c r="AM27" s="94"/>
      <c r="AN27" s="94"/>
      <c r="AO27" s="94"/>
      <c r="AP27" s="94"/>
      <c r="AQ27" s="94"/>
      <c r="AR27" s="94"/>
      <c r="AS27" s="94"/>
      <c r="AT27" s="94"/>
      <c r="AU27" s="94"/>
      <c r="AV27" s="94"/>
      <c r="AW27" s="94"/>
      <c r="AX27" s="94"/>
      <c r="AY27" s="94"/>
      <c r="AZ27" s="94"/>
      <c r="BA27" s="230" t="s">
        <v>444</v>
      </c>
      <c r="BB27" s="232">
        <v>15675557</v>
      </c>
      <c r="BC27" s="94"/>
      <c r="BD27" s="94"/>
      <c r="BG27" s="94" t="s">
        <v>129</v>
      </c>
      <c r="BH27" s="179"/>
      <c r="BI27" s="94"/>
      <c r="BJ27" s="94"/>
    </row>
    <row r="28" spans="1:63" ht="150" customHeight="1" x14ac:dyDescent="0.25">
      <c r="A28" s="274"/>
      <c r="B28" s="274"/>
      <c r="C28" s="166" t="s">
        <v>130</v>
      </c>
      <c r="D28" s="166" t="s">
        <v>131</v>
      </c>
      <c r="E28" s="296"/>
      <c r="F28" s="180" t="s">
        <v>401</v>
      </c>
      <c r="G28" s="181" t="s">
        <v>402</v>
      </c>
      <c r="H28" s="166"/>
      <c r="I28" s="182" t="s">
        <v>256</v>
      </c>
      <c r="J28" s="177"/>
      <c r="K28" s="88"/>
      <c r="L28" s="88"/>
      <c r="M28" s="158">
        <v>1378000</v>
      </c>
      <c r="N28" s="88" t="s">
        <v>328</v>
      </c>
      <c r="O28" s="158">
        <f>1116000+400000</f>
        <v>1516000</v>
      </c>
      <c r="P28" s="88" t="s">
        <v>329</v>
      </c>
      <c r="Q28" s="88"/>
      <c r="R28" s="88"/>
      <c r="S28" s="211">
        <v>3024000</v>
      </c>
      <c r="T28" s="207" t="s">
        <v>434</v>
      </c>
      <c r="U28" s="88"/>
      <c r="V28" s="88"/>
      <c r="W28" s="158"/>
      <c r="X28" s="88"/>
      <c r="Y28" s="164"/>
      <c r="Z28" s="88"/>
      <c r="AA28" s="212"/>
      <c r="AB28" s="213"/>
      <c r="AC28" s="88"/>
      <c r="AD28" s="88"/>
      <c r="AE28" s="88"/>
      <c r="AF28" s="88"/>
      <c r="AG28" s="88"/>
      <c r="AH28" s="88"/>
      <c r="AI28" s="94"/>
      <c r="AJ28" s="94"/>
      <c r="AK28" s="94"/>
      <c r="AL28" s="94"/>
      <c r="AM28" s="94"/>
      <c r="AN28" s="94"/>
      <c r="AO28" s="94"/>
      <c r="AP28" s="94"/>
      <c r="AQ28" s="94"/>
      <c r="AR28" s="94"/>
      <c r="AS28" s="94"/>
      <c r="AT28" s="94"/>
      <c r="AU28" s="94"/>
      <c r="AV28" s="94"/>
      <c r="AW28" s="94"/>
      <c r="AX28" s="94"/>
      <c r="AY28" s="94"/>
      <c r="AZ28" s="94"/>
      <c r="BA28" s="94"/>
      <c r="BB28" s="94"/>
      <c r="BC28" s="94"/>
      <c r="BD28" s="94"/>
      <c r="BG28" s="94" t="s">
        <v>132</v>
      </c>
      <c r="BH28" s="178" t="s">
        <v>133</v>
      </c>
      <c r="BI28" s="94"/>
      <c r="BJ28" s="94"/>
    </row>
    <row r="29" spans="1:63" ht="129.75" customHeight="1" thickBot="1" x14ac:dyDescent="0.3">
      <c r="A29" s="274"/>
      <c r="B29" s="275"/>
      <c r="C29" s="166" t="s">
        <v>134</v>
      </c>
      <c r="D29" s="183" t="s">
        <v>135</v>
      </c>
      <c r="E29" s="296"/>
      <c r="F29" s="180" t="s">
        <v>403</v>
      </c>
      <c r="G29" s="183" t="s">
        <v>404</v>
      </c>
      <c r="H29" s="184" t="s">
        <v>136</v>
      </c>
      <c r="I29" s="168" t="s">
        <v>137</v>
      </c>
      <c r="J29" s="185" t="s">
        <v>138</v>
      </c>
      <c r="K29" s="88"/>
      <c r="L29" s="88"/>
      <c r="M29" s="158">
        <f>2046300+164676</f>
        <v>2210976</v>
      </c>
      <c r="N29" s="88" t="s">
        <v>330</v>
      </c>
      <c r="O29" s="158">
        <f>1952882.6+400000</f>
        <v>2352882.6</v>
      </c>
      <c r="P29" s="88" t="s">
        <v>331</v>
      </c>
      <c r="Q29" s="88"/>
      <c r="R29" s="88"/>
      <c r="S29" s="164"/>
      <c r="T29" s="88"/>
      <c r="U29" s="88"/>
      <c r="V29" s="88"/>
      <c r="W29" s="158"/>
      <c r="X29" s="88"/>
      <c r="Y29" s="164"/>
      <c r="Z29" s="88"/>
      <c r="AA29" s="212"/>
      <c r="AB29" s="213"/>
      <c r="AC29" s="160">
        <v>18165979</v>
      </c>
      <c r="AD29" s="88" t="s">
        <v>332</v>
      </c>
      <c r="AE29" s="88"/>
      <c r="AF29" s="88"/>
      <c r="AG29" s="88"/>
      <c r="AH29" s="88"/>
      <c r="AI29" s="94"/>
      <c r="AJ29" s="94"/>
      <c r="AK29" s="94"/>
      <c r="AL29" s="94"/>
      <c r="AM29" s="94"/>
      <c r="AN29" s="94"/>
      <c r="AO29" s="94"/>
      <c r="AP29" s="94"/>
      <c r="AQ29" s="94"/>
      <c r="AR29" s="94"/>
      <c r="AS29" s="94"/>
      <c r="AT29" s="94"/>
      <c r="AU29" s="94"/>
      <c r="AV29" s="94"/>
      <c r="AW29" s="94"/>
      <c r="AX29" s="94"/>
      <c r="AY29" s="94"/>
      <c r="AZ29" s="94"/>
      <c r="BA29" s="94"/>
      <c r="BB29" s="94"/>
      <c r="BC29" s="94"/>
      <c r="BD29" s="94"/>
      <c r="BE29" s="158">
        <v>1500000</v>
      </c>
      <c r="BF29" s="186" t="s">
        <v>344</v>
      </c>
      <c r="BG29" s="94" t="s">
        <v>139</v>
      </c>
      <c r="BH29" s="179" t="s">
        <v>140</v>
      </c>
      <c r="BI29" s="94"/>
      <c r="BJ29" s="94"/>
    </row>
    <row r="30" spans="1:63" ht="42" customHeight="1" x14ac:dyDescent="0.25">
      <c r="A30" s="274"/>
      <c r="B30" s="278" t="s">
        <v>141</v>
      </c>
      <c r="C30" s="304" t="s">
        <v>142</v>
      </c>
      <c r="D30" s="305" t="s">
        <v>143</v>
      </c>
      <c r="E30" s="296"/>
      <c r="F30" s="281" t="s">
        <v>405</v>
      </c>
      <c r="G30" s="166" t="s">
        <v>406</v>
      </c>
      <c r="H30" s="166" t="s">
        <v>144</v>
      </c>
      <c r="I30" s="182" t="s">
        <v>249</v>
      </c>
      <c r="J30" s="177" t="s">
        <v>145</v>
      </c>
      <c r="K30" s="88"/>
      <c r="L30" s="88"/>
      <c r="M30" s="158">
        <f>333300+492678</f>
        <v>825978</v>
      </c>
      <c r="N30" s="88" t="s">
        <v>333</v>
      </c>
      <c r="O30" s="158"/>
      <c r="P30" s="88"/>
      <c r="Q30" s="88"/>
      <c r="R30" s="88"/>
      <c r="S30" s="164"/>
      <c r="T30" s="88"/>
      <c r="U30" s="88"/>
      <c r="V30" s="88"/>
      <c r="W30" s="158"/>
      <c r="X30" s="88"/>
      <c r="Y30" s="164"/>
      <c r="Z30" s="88"/>
      <c r="AA30" s="212"/>
      <c r="AB30" s="213"/>
      <c r="AC30" s="88"/>
      <c r="AD30" s="88"/>
      <c r="AE30" s="88"/>
      <c r="AF30" s="88"/>
      <c r="AG30" s="88"/>
      <c r="AH30" s="88"/>
      <c r="AI30" s="94"/>
      <c r="AJ30" s="94"/>
      <c r="AK30" s="94"/>
      <c r="AL30" s="94"/>
      <c r="AM30" s="94"/>
      <c r="AN30" s="94"/>
      <c r="AO30" s="94"/>
      <c r="AP30" s="94"/>
      <c r="AQ30" s="94"/>
      <c r="AR30" s="94"/>
      <c r="AS30" s="94"/>
      <c r="AT30" s="94"/>
      <c r="AU30" s="94"/>
      <c r="AV30" s="94"/>
      <c r="AW30" s="94"/>
      <c r="AX30" s="94"/>
      <c r="AY30" s="94"/>
      <c r="AZ30" s="94"/>
      <c r="BA30" s="94"/>
      <c r="BB30" s="94"/>
      <c r="BC30" s="94"/>
      <c r="BD30" s="94"/>
      <c r="BG30" s="94" t="s">
        <v>146</v>
      </c>
      <c r="BH30" s="178" t="s">
        <v>147</v>
      </c>
      <c r="BI30" s="94"/>
      <c r="BJ30" s="94"/>
    </row>
    <row r="31" spans="1:63" ht="97.5" customHeight="1" x14ac:dyDescent="0.25">
      <c r="A31" s="274"/>
      <c r="B31" s="274"/>
      <c r="C31" s="274"/>
      <c r="D31" s="274"/>
      <c r="E31" s="296"/>
      <c r="F31" s="282"/>
      <c r="G31" s="187" t="s">
        <v>407</v>
      </c>
      <c r="H31" s="166"/>
      <c r="I31" s="182" t="s">
        <v>219</v>
      </c>
      <c r="J31" s="177" t="s">
        <v>148</v>
      </c>
      <c r="K31" s="118"/>
      <c r="L31" s="70"/>
      <c r="M31" s="118"/>
      <c r="N31" s="117"/>
      <c r="O31" s="118"/>
      <c r="P31" s="117"/>
      <c r="Q31" s="117"/>
      <c r="R31" s="117"/>
      <c r="S31" s="88"/>
      <c r="T31" s="88"/>
      <c r="U31" s="117"/>
      <c r="V31" s="117"/>
      <c r="W31" s="118"/>
      <c r="X31" s="117"/>
      <c r="Y31" s="119"/>
      <c r="Z31" s="117"/>
      <c r="AA31" s="212"/>
      <c r="AB31" s="213"/>
      <c r="AC31" s="117"/>
      <c r="AD31" s="117"/>
      <c r="AE31" s="117"/>
      <c r="AF31" s="117"/>
      <c r="AG31" s="117"/>
      <c r="AH31" s="117"/>
      <c r="AI31" s="142"/>
      <c r="AJ31" s="142"/>
      <c r="AK31" s="94"/>
      <c r="AL31" s="94"/>
      <c r="AM31" s="143"/>
      <c r="AN31" s="117"/>
      <c r="AO31" s="142"/>
      <c r="AP31" s="142"/>
      <c r="AQ31" s="142"/>
      <c r="AR31" s="142"/>
      <c r="AS31" s="143"/>
      <c r="AT31" s="117"/>
      <c r="AU31" s="142"/>
      <c r="AV31" s="142"/>
      <c r="AW31" s="142"/>
      <c r="AX31" s="142"/>
      <c r="AY31" s="142"/>
      <c r="AZ31" s="142"/>
      <c r="BA31" s="142"/>
      <c r="BB31" s="142"/>
      <c r="BC31" s="142"/>
      <c r="BD31" s="142"/>
      <c r="BG31" s="117"/>
      <c r="BH31" s="142"/>
      <c r="BI31" s="94"/>
      <c r="BJ31" s="94"/>
    </row>
    <row r="32" spans="1:63" ht="42" customHeight="1" x14ac:dyDescent="0.25">
      <c r="A32" s="274"/>
      <c r="B32" s="275"/>
      <c r="C32" s="275"/>
      <c r="D32" s="275"/>
      <c r="E32" s="296"/>
      <c r="F32" s="283"/>
      <c r="G32" s="166" t="s">
        <v>408</v>
      </c>
      <c r="H32" s="166" t="s">
        <v>149</v>
      </c>
      <c r="I32" s="182" t="s">
        <v>220</v>
      </c>
      <c r="J32" s="188">
        <v>0.1</v>
      </c>
      <c r="K32" s="94"/>
      <c r="L32" s="94"/>
      <c r="M32" s="94"/>
      <c r="N32" s="94"/>
      <c r="O32" s="94"/>
      <c r="P32" s="94"/>
      <c r="Q32" s="94"/>
      <c r="R32" s="94"/>
      <c r="S32" s="94"/>
      <c r="T32" s="94"/>
      <c r="U32" s="94"/>
      <c r="V32" s="94"/>
      <c r="W32" s="94"/>
      <c r="X32" s="94"/>
      <c r="Y32" s="94"/>
      <c r="Z32" s="94"/>
      <c r="AA32" s="219"/>
      <c r="AB32" s="219"/>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G32" s="94"/>
      <c r="BH32" s="94"/>
      <c r="BI32" s="94"/>
      <c r="BJ32" s="94"/>
    </row>
    <row r="33" spans="1:62" ht="109.5" customHeight="1" thickBot="1" x14ac:dyDescent="0.3">
      <c r="A33" s="275"/>
      <c r="B33" s="189" t="s">
        <v>150</v>
      </c>
      <c r="C33" s="166" t="s">
        <v>151</v>
      </c>
      <c r="D33" s="166" t="s">
        <v>152</v>
      </c>
      <c r="E33" s="297"/>
      <c r="F33" s="166"/>
      <c r="G33" s="166" t="s">
        <v>409</v>
      </c>
      <c r="H33" s="166"/>
      <c r="I33" s="182">
        <v>10</v>
      </c>
      <c r="J33" s="177">
        <v>1</v>
      </c>
      <c r="K33" s="190">
        <v>191243166</v>
      </c>
      <c r="L33" s="74"/>
      <c r="M33" s="190">
        <f>1319950+164676+1039070</f>
        <v>2523696</v>
      </c>
      <c r="N33" s="186" t="s">
        <v>415</v>
      </c>
      <c r="O33" s="190">
        <v>400000</v>
      </c>
      <c r="P33" s="186" t="s">
        <v>334</v>
      </c>
      <c r="Q33" s="186"/>
      <c r="R33" s="186"/>
      <c r="S33" s="186"/>
      <c r="T33" s="186"/>
      <c r="U33" s="186"/>
      <c r="V33" s="186"/>
      <c r="W33" s="190"/>
      <c r="X33" s="186"/>
      <c r="Y33" s="191"/>
      <c r="Z33" s="186"/>
      <c r="AA33" s="220"/>
      <c r="AB33" s="221"/>
      <c r="AC33" s="186"/>
      <c r="AD33" s="186"/>
      <c r="AE33" s="192" t="s">
        <v>359</v>
      </c>
      <c r="AF33" s="192" t="s">
        <v>361</v>
      </c>
      <c r="AG33" s="186"/>
      <c r="AH33" s="186"/>
      <c r="AI33" s="193"/>
      <c r="AJ33" s="193"/>
      <c r="AK33" s="94"/>
      <c r="AL33" s="94"/>
      <c r="AM33" s="194">
        <v>5000000</v>
      </c>
      <c r="AN33" s="186" t="s">
        <v>335</v>
      </c>
      <c r="AO33" s="193"/>
      <c r="AP33" s="193"/>
      <c r="AQ33" s="152">
        <v>98700</v>
      </c>
      <c r="AR33" s="195" t="s">
        <v>363</v>
      </c>
      <c r="AS33" s="194">
        <v>4000000</v>
      </c>
      <c r="AT33" s="186" t="s">
        <v>336</v>
      </c>
      <c r="AU33" s="193"/>
      <c r="AV33" s="193"/>
      <c r="AW33" s="193"/>
      <c r="AX33" s="193"/>
      <c r="AY33" s="236">
        <v>5500000</v>
      </c>
      <c r="AZ33" s="186" t="s">
        <v>449</v>
      </c>
      <c r="BA33" s="193"/>
      <c r="BB33" s="193"/>
      <c r="BC33" s="193"/>
      <c r="BD33" s="193"/>
      <c r="BE33" s="190">
        <v>600000</v>
      </c>
      <c r="BF33" s="186" t="s">
        <v>344</v>
      </c>
      <c r="BG33" s="186" t="s">
        <v>153</v>
      </c>
      <c r="BH33" s="196"/>
      <c r="BI33" s="94"/>
      <c r="BJ33" s="94"/>
    </row>
    <row r="34" spans="1:62" ht="15.75" customHeight="1" x14ac:dyDescent="0.25"/>
    <row r="35" spans="1:62" ht="15.75" customHeight="1" x14ac:dyDescent="0.25"/>
    <row r="36" spans="1:62" ht="15.75" customHeight="1" x14ac:dyDescent="0.25"/>
    <row r="37" spans="1:62" ht="15.75" customHeight="1" x14ac:dyDescent="0.25"/>
    <row r="38" spans="1:62" ht="15.75" customHeight="1" x14ac:dyDescent="0.25"/>
    <row r="39" spans="1:62" ht="15.75" customHeight="1" x14ac:dyDescent="0.25"/>
    <row r="40" spans="1:62" ht="15.75" customHeight="1" x14ac:dyDescent="0.25"/>
    <row r="41" spans="1:62" ht="15.75" customHeight="1" x14ac:dyDescent="0.25"/>
    <row r="42" spans="1:62" ht="15.75" customHeight="1" x14ac:dyDescent="0.25"/>
    <row r="43" spans="1:62" ht="15.75" customHeight="1" x14ac:dyDescent="0.25"/>
    <row r="44" spans="1:62" ht="15.75" customHeight="1" x14ac:dyDescent="0.25"/>
    <row r="45" spans="1:62" ht="15.75" customHeight="1" x14ac:dyDescent="0.25"/>
    <row r="46" spans="1:62" ht="15.75" customHeight="1" x14ac:dyDescent="0.25"/>
    <row r="47" spans="1:62" ht="15.75" customHeight="1" x14ac:dyDescent="0.25"/>
    <row r="48" spans="1:6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59">
    <mergeCell ref="Q8:R8"/>
    <mergeCell ref="Q13:R13"/>
    <mergeCell ref="Q17:R17"/>
    <mergeCell ref="S8:T8"/>
    <mergeCell ref="S22:T22"/>
    <mergeCell ref="BE5:BF5"/>
    <mergeCell ref="BE4:BF4"/>
    <mergeCell ref="BC4:BD4"/>
    <mergeCell ref="AO5:AP5"/>
    <mergeCell ref="AQ5:AR5"/>
    <mergeCell ref="AS5:AT5"/>
    <mergeCell ref="AU5:AV5"/>
    <mergeCell ref="AW5:AX5"/>
    <mergeCell ref="AY5:AZ5"/>
    <mergeCell ref="K5:L5"/>
    <mergeCell ref="M5:N5"/>
    <mergeCell ref="O5:P5"/>
    <mergeCell ref="Q5:R5"/>
    <mergeCell ref="S5:T5"/>
    <mergeCell ref="U5:V5"/>
    <mergeCell ref="W5:X5"/>
    <mergeCell ref="Y5:Z5"/>
    <mergeCell ref="AA5:AB5"/>
    <mergeCell ref="BC5:BD5"/>
    <mergeCell ref="AC5:AD5"/>
    <mergeCell ref="AE5:AF5"/>
    <mergeCell ref="AG5:AH5"/>
    <mergeCell ref="AI5:AJ5"/>
    <mergeCell ref="AM5:AN5"/>
    <mergeCell ref="BA5:BB5"/>
    <mergeCell ref="AK5:AL5"/>
    <mergeCell ref="A1:A3"/>
    <mergeCell ref="B1:J3"/>
    <mergeCell ref="A4:J4"/>
    <mergeCell ref="A6:A17"/>
    <mergeCell ref="B6:B11"/>
    <mergeCell ref="C6:C11"/>
    <mergeCell ref="E6:E33"/>
    <mergeCell ref="F6:F7"/>
    <mergeCell ref="F9:F10"/>
    <mergeCell ref="G9:G10"/>
    <mergeCell ref="B12:B13"/>
    <mergeCell ref="C12:C13"/>
    <mergeCell ref="H25:H27"/>
    <mergeCell ref="B30:B32"/>
    <mergeCell ref="C30:C32"/>
    <mergeCell ref="D30:D32"/>
    <mergeCell ref="B14:B17"/>
    <mergeCell ref="F14:F17"/>
    <mergeCell ref="C15:C16"/>
    <mergeCell ref="A25:A33"/>
    <mergeCell ref="A18:A24"/>
    <mergeCell ref="B18:B24"/>
    <mergeCell ref="C18:C19"/>
    <mergeCell ref="D18:D19"/>
    <mergeCell ref="F30:F32"/>
    <mergeCell ref="B25:B29"/>
    <mergeCell ref="C25:C27"/>
    <mergeCell ref="F25:F27"/>
  </mergeCells>
  <pageMargins left="0.7" right="0.7" top="0.75" bottom="0.75" header="0.3" footer="0.3"/>
  <pageSetup paperSize="9" orientation="portrait"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000"/>
  <sheetViews>
    <sheetView workbookViewId="0"/>
  </sheetViews>
  <sheetFormatPr baseColWidth="10" defaultColWidth="14.42578125" defaultRowHeight="15" customHeight="1" x14ac:dyDescent="0.25"/>
  <cols>
    <col min="1" max="2" width="11.5703125" customWidth="1"/>
    <col min="3" max="3" width="20.7109375" customWidth="1"/>
    <col min="4" max="5" width="17.42578125" customWidth="1"/>
    <col min="6" max="6" width="11.5703125" customWidth="1"/>
    <col min="7" max="7" width="14.28515625" customWidth="1"/>
    <col min="8" max="8" width="17.28515625" customWidth="1"/>
    <col min="9" max="9" width="19.28515625" customWidth="1"/>
    <col min="10" max="26" width="11.5703125" customWidth="1"/>
  </cols>
  <sheetData>
    <row r="3" spans="2:14" x14ac:dyDescent="0.25">
      <c r="B3" s="27" t="s">
        <v>155</v>
      </c>
    </row>
    <row r="4" spans="2:14" ht="33.75" customHeight="1" x14ac:dyDescent="0.25">
      <c r="B4" s="27" t="s">
        <v>156</v>
      </c>
      <c r="C4" s="28"/>
      <c r="D4" s="28"/>
      <c r="E4" s="28"/>
      <c r="F4" s="28"/>
      <c r="G4" s="28"/>
      <c r="H4" s="28"/>
      <c r="I4" s="28"/>
      <c r="J4" s="28"/>
      <c r="K4" s="28"/>
      <c r="L4" s="28"/>
      <c r="M4" s="28"/>
      <c r="N4" s="28"/>
    </row>
    <row r="5" spans="2:14" ht="27.75" customHeight="1" x14ac:dyDescent="0.25">
      <c r="B5" s="27" t="s">
        <v>157</v>
      </c>
      <c r="C5" s="28"/>
      <c r="D5" s="28"/>
      <c r="E5" s="28"/>
      <c r="F5" s="28"/>
      <c r="G5" s="28"/>
      <c r="H5" s="28"/>
      <c r="I5" s="28"/>
      <c r="J5" s="28"/>
      <c r="K5" s="28"/>
      <c r="L5" s="28"/>
      <c r="M5" s="28"/>
      <c r="N5" s="28"/>
    </row>
    <row r="7" spans="2:14" x14ac:dyDescent="0.25">
      <c r="B7" s="27">
        <v>1</v>
      </c>
      <c r="C7" s="27">
        <v>2</v>
      </c>
      <c r="D7" s="27">
        <v>3</v>
      </c>
    </row>
    <row r="8" spans="2:14" x14ac:dyDescent="0.25">
      <c r="B8" s="26" t="s">
        <v>0</v>
      </c>
      <c r="C8" s="29" t="s">
        <v>158</v>
      </c>
      <c r="D8" s="29" t="s">
        <v>159</v>
      </c>
      <c r="E8" s="29"/>
      <c r="G8" s="26" t="s">
        <v>0</v>
      </c>
      <c r="H8" s="29" t="s">
        <v>158</v>
      </c>
      <c r="I8" s="29" t="s">
        <v>159</v>
      </c>
    </row>
    <row r="9" spans="2:14" x14ac:dyDescent="0.25">
      <c r="B9" s="26">
        <v>2010</v>
      </c>
      <c r="C9" s="27" t="s">
        <v>160</v>
      </c>
      <c r="D9" s="27" t="s">
        <v>161</v>
      </c>
      <c r="G9" s="27">
        <v>2020</v>
      </c>
      <c r="H9" s="27" t="str">
        <f t="shared" ref="H9:I9" si="0">VLOOKUP($G$9,$B$14:$D$29,C7,0)</f>
        <v>Objetivo Estratégico</v>
      </c>
      <c r="I9" s="27" t="str">
        <f t="shared" si="0"/>
        <v>Eje Estratégico</v>
      </c>
    </row>
    <row r="10" spans="2:14" x14ac:dyDescent="0.25">
      <c r="B10" s="26">
        <v>2011</v>
      </c>
      <c r="C10" s="27" t="s">
        <v>160</v>
      </c>
      <c r="D10" s="27" t="s">
        <v>161</v>
      </c>
      <c r="G10" s="27">
        <v>2020</v>
      </c>
      <c r="H10" s="27" t="str">
        <f>VLOOKUP($G$10,$B$14:$D$29,C7,0)</f>
        <v>Objetivo Estratégico</v>
      </c>
    </row>
    <row r="11" spans="2:14" x14ac:dyDescent="0.25">
      <c r="B11" s="26">
        <v>2012</v>
      </c>
      <c r="C11" s="27" t="s">
        <v>160</v>
      </c>
      <c r="D11" s="27" t="s">
        <v>161</v>
      </c>
      <c r="G11" s="27"/>
      <c r="H11" s="27" t="e">
        <f t="shared" ref="H11:H24" si="1">VLOOKUP($G$9,$B$14:$D$29,C14,0)</f>
        <v>#REF!</v>
      </c>
    </row>
    <row r="12" spans="2:14" x14ac:dyDescent="0.25">
      <c r="B12" s="26">
        <v>2013</v>
      </c>
      <c r="C12" s="27" t="s">
        <v>160</v>
      </c>
      <c r="D12" s="27" t="s">
        <v>161</v>
      </c>
      <c r="G12" s="27"/>
      <c r="H12" s="27" t="e">
        <f t="shared" si="1"/>
        <v>#REF!</v>
      </c>
    </row>
    <row r="13" spans="2:14" x14ac:dyDescent="0.25">
      <c r="B13" s="26">
        <v>2014</v>
      </c>
      <c r="C13" s="27" t="s">
        <v>160</v>
      </c>
      <c r="D13" s="27" t="s">
        <v>161</v>
      </c>
      <c r="G13" s="27"/>
      <c r="H13" s="27" t="e">
        <f t="shared" si="1"/>
        <v>#REF!</v>
      </c>
    </row>
    <row r="14" spans="2:14" x14ac:dyDescent="0.25">
      <c r="B14" s="26">
        <v>2015</v>
      </c>
      <c r="C14" s="27" t="s">
        <v>160</v>
      </c>
      <c r="D14" s="27" t="s">
        <v>161</v>
      </c>
      <c r="G14" s="27"/>
      <c r="H14" s="27" t="e">
        <f t="shared" si="1"/>
        <v>#REF!</v>
      </c>
    </row>
    <row r="15" spans="2:14" x14ac:dyDescent="0.25">
      <c r="B15" s="26">
        <v>2016</v>
      </c>
      <c r="C15" s="27" t="s">
        <v>160</v>
      </c>
      <c r="D15" s="27" t="s">
        <v>161</v>
      </c>
      <c r="G15" s="27"/>
      <c r="H15" s="27" t="e">
        <f t="shared" si="1"/>
        <v>#REF!</v>
      </c>
    </row>
    <row r="16" spans="2:14" x14ac:dyDescent="0.25">
      <c r="B16" s="26">
        <v>2017</v>
      </c>
      <c r="C16" s="27" t="s">
        <v>160</v>
      </c>
      <c r="D16" s="27" t="s">
        <v>161</v>
      </c>
      <c r="G16" s="27"/>
      <c r="H16" s="27" t="e">
        <f t="shared" si="1"/>
        <v>#REF!</v>
      </c>
    </row>
    <row r="17" spans="2:8" x14ac:dyDescent="0.25">
      <c r="B17" s="26">
        <v>2018</v>
      </c>
      <c r="C17" s="27" t="s">
        <v>160</v>
      </c>
      <c r="D17" s="27" t="s">
        <v>161</v>
      </c>
      <c r="G17" s="27"/>
      <c r="H17" s="27" t="e">
        <f t="shared" si="1"/>
        <v>#REF!</v>
      </c>
    </row>
    <row r="18" spans="2:8" x14ac:dyDescent="0.25">
      <c r="B18" s="26">
        <v>2019</v>
      </c>
      <c r="C18" s="27" t="s">
        <v>160</v>
      </c>
      <c r="D18" s="27" t="s">
        <v>161</v>
      </c>
      <c r="G18" s="27"/>
      <c r="H18" s="27" t="e">
        <f t="shared" si="1"/>
        <v>#REF!</v>
      </c>
    </row>
    <row r="19" spans="2:8" x14ac:dyDescent="0.25">
      <c r="B19" s="26">
        <v>2020</v>
      </c>
      <c r="C19" s="27" t="s">
        <v>162</v>
      </c>
      <c r="D19" s="27" t="s">
        <v>163</v>
      </c>
      <c r="G19" s="27"/>
      <c r="H19" s="27" t="e">
        <f t="shared" si="1"/>
        <v>#REF!</v>
      </c>
    </row>
    <row r="20" spans="2:8" x14ac:dyDescent="0.25">
      <c r="B20" s="26">
        <v>2021</v>
      </c>
      <c r="C20" s="27" t="s">
        <v>162</v>
      </c>
      <c r="D20" s="27" t="s">
        <v>163</v>
      </c>
      <c r="G20" s="27"/>
      <c r="H20" s="27" t="e">
        <f t="shared" si="1"/>
        <v>#REF!</v>
      </c>
    </row>
    <row r="21" spans="2:8" ht="15.75" customHeight="1" x14ac:dyDescent="0.25">
      <c r="B21" s="26">
        <v>2022</v>
      </c>
      <c r="C21" s="27" t="s">
        <v>162</v>
      </c>
      <c r="D21" s="27" t="s">
        <v>163</v>
      </c>
      <c r="G21" s="27"/>
      <c r="H21" s="27" t="e">
        <f t="shared" si="1"/>
        <v>#REF!</v>
      </c>
    </row>
    <row r="22" spans="2:8" ht="15.75" customHeight="1" x14ac:dyDescent="0.25">
      <c r="B22" s="26">
        <v>2023</v>
      </c>
      <c r="C22" s="27" t="s">
        <v>162</v>
      </c>
      <c r="D22" s="27" t="s">
        <v>163</v>
      </c>
      <c r="G22" s="27"/>
      <c r="H22" s="27" t="e">
        <f t="shared" si="1"/>
        <v>#REF!</v>
      </c>
    </row>
    <row r="23" spans="2:8" ht="15.75" customHeight="1" x14ac:dyDescent="0.25">
      <c r="B23" s="26">
        <v>2024</v>
      </c>
      <c r="C23" s="27" t="s">
        <v>162</v>
      </c>
      <c r="D23" s="27" t="s">
        <v>163</v>
      </c>
      <c r="G23" s="27"/>
      <c r="H23" s="27" t="e">
        <f t="shared" si="1"/>
        <v>#REF!</v>
      </c>
    </row>
    <row r="24" spans="2:8" ht="15.75" customHeight="1" x14ac:dyDescent="0.25">
      <c r="B24" s="26">
        <v>2025</v>
      </c>
      <c r="C24" s="27" t="s">
        <v>162</v>
      </c>
      <c r="D24" s="27" t="s">
        <v>163</v>
      </c>
      <c r="G24" s="27"/>
      <c r="H24" s="27" t="e">
        <f t="shared" si="1"/>
        <v>#REF!</v>
      </c>
    </row>
    <row r="25" spans="2:8" ht="15.75" customHeight="1" x14ac:dyDescent="0.25">
      <c r="B25" s="26">
        <v>2026</v>
      </c>
      <c r="C25" s="27" t="s">
        <v>162</v>
      </c>
      <c r="D25" s="27" t="s">
        <v>163</v>
      </c>
    </row>
    <row r="26" spans="2:8" ht="15.75" customHeight="1" x14ac:dyDescent="0.25">
      <c r="B26" s="26">
        <v>2027</v>
      </c>
      <c r="C26" s="27" t="s">
        <v>162</v>
      </c>
      <c r="D26" s="27" t="s">
        <v>163</v>
      </c>
    </row>
    <row r="27" spans="2:8" ht="15.75" customHeight="1" x14ac:dyDescent="0.25">
      <c r="B27" s="26">
        <v>2028</v>
      </c>
      <c r="C27" s="27" t="s">
        <v>162</v>
      </c>
      <c r="D27" s="27" t="s">
        <v>163</v>
      </c>
    </row>
    <row r="28" spans="2:8" ht="15.75" customHeight="1" x14ac:dyDescent="0.25">
      <c r="B28" s="26">
        <v>2029</v>
      </c>
      <c r="C28" s="27" t="s">
        <v>162</v>
      </c>
      <c r="D28" s="27" t="s">
        <v>163</v>
      </c>
    </row>
    <row r="29" spans="2:8" ht="15.75" customHeight="1" x14ac:dyDescent="0.25">
      <c r="B29" s="26">
        <v>2030</v>
      </c>
      <c r="C29" s="27" t="s">
        <v>162</v>
      </c>
      <c r="D29" s="27" t="s">
        <v>163</v>
      </c>
    </row>
    <row r="30" spans="2:8" ht="15.75" customHeight="1" x14ac:dyDescent="0.25"/>
    <row r="31" spans="2:8" ht="15.75" customHeight="1" x14ac:dyDescent="0.25"/>
    <row r="32" spans="2:8"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G9:G24">
      <formula1>$B$14:$B$29</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N1000"/>
  <sheetViews>
    <sheetView workbookViewId="0"/>
  </sheetViews>
  <sheetFormatPr baseColWidth="10" defaultColWidth="14.42578125" defaultRowHeight="15" customHeight="1" x14ac:dyDescent="0.25"/>
  <cols>
    <col min="1" max="5" width="11.5703125" customWidth="1"/>
    <col min="6" max="6" width="48.28515625" customWidth="1"/>
    <col min="7" max="7" width="107" customWidth="1"/>
    <col min="8" max="8" width="39.42578125" customWidth="1"/>
    <col min="9" max="9" width="41" customWidth="1"/>
    <col min="10" max="10" width="34.28515625" customWidth="1"/>
    <col min="11" max="11" width="36.28515625" customWidth="1"/>
    <col min="12" max="12" width="34" customWidth="1"/>
    <col min="13" max="13" width="36.42578125" customWidth="1"/>
    <col min="14" max="26" width="11.5703125" customWidth="1"/>
  </cols>
  <sheetData>
    <row r="1" spans="6:14" x14ac:dyDescent="0.25">
      <c r="F1" s="27">
        <v>1</v>
      </c>
      <c r="G1" s="27">
        <v>2</v>
      </c>
      <c r="H1" s="27">
        <v>3</v>
      </c>
      <c r="I1" s="27">
        <v>4</v>
      </c>
      <c r="J1" s="27">
        <v>5</v>
      </c>
      <c r="K1" s="27">
        <v>6</v>
      </c>
      <c r="L1" s="27">
        <v>7</v>
      </c>
      <c r="M1" s="27">
        <v>8</v>
      </c>
    </row>
    <row r="2" spans="6:14" ht="30" x14ac:dyDescent="0.25">
      <c r="F2" s="30" t="s">
        <v>156</v>
      </c>
      <c r="G2" s="1" t="s">
        <v>164</v>
      </c>
      <c r="H2" s="27" t="s">
        <v>165</v>
      </c>
      <c r="I2" s="27" t="s">
        <v>166</v>
      </c>
      <c r="J2" s="27" t="s">
        <v>166</v>
      </c>
      <c r="K2" s="27" t="s">
        <v>166</v>
      </c>
      <c r="L2" s="1" t="s">
        <v>167</v>
      </c>
      <c r="M2" s="1" t="s">
        <v>168</v>
      </c>
    </row>
    <row r="3" spans="6:14" ht="60" x14ac:dyDescent="0.25">
      <c r="F3" s="30" t="s">
        <v>157</v>
      </c>
      <c r="G3" s="1" t="s">
        <v>169</v>
      </c>
      <c r="H3" s="25" t="s">
        <v>170</v>
      </c>
      <c r="I3" s="25" t="s">
        <v>171</v>
      </c>
      <c r="J3" s="1" t="s">
        <v>172</v>
      </c>
      <c r="K3" s="1" t="s">
        <v>173</v>
      </c>
      <c r="L3" s="1" t="s">
        <v>167</v>
      </c>
      <c r="M3" s="1" t="s">
        <v>168</v>
      </c>
      <c r="N3" s="25"/>
    </row>
    <row r="6" spans="6:14" x14ac:dyDescent="0.25">
      <c r="F6" s="27" t="s">
        <v>157</v>
      </c>
      <c r="G6" s="27" t="str">
        <f>VLOOKUP(F6,$F$2:$G$3,$G$1,0)</f>
        <v>A continuación me permito presentar las actividades gestionadas así como los valores económicos alcanzados por concepto de contrapartida para el proyecto / convenio en mención.</v>
      </c>
    </row>
    <row r="16" spans="6:14" x14ac:dyDescent="0.25">
      <c r="H16" s="2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F6">
      <formula1>$F$2:$F$3</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indicadores + LB + Metas </vt:lpstr>
      <vt:lpstr>Presupuesto 2022 - Nevados SD</vt:lpstr>
      <vt:lpstr>LISTAS</vt:lpstr>
      <vt:lpstr>CLASE</vt:lpstr>
      <vt:lpstr>CONTRA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Jhoana</cp:lastModifiedBy>
  <dcterms:created xsi:type="dcterms:W3CDTF">2022-07-17T20:47:45Z</dcterms:created>
  <dcterms:modified xsi:type="dcterms:W3CDTF">2022-12-20T20:19:23Z</dcterms:modified>
</cp:coreProperties>
</file>